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 activeTab="1"/>
  </bookViews>
  <sheets>
    <sheet name="Title" sheetId="15" r:id="rId1"/>
    <sheet name="original" sheetId="6" r:id="rId2"/>
  </sheets>
  <definedNames>
    <definedName name="_xlnm.Print_Area" localSheetId="1">original!$B$1:$Z$45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6" l="1"/>
  <c r="H41" i="6"/>
  <c r="I41" i="6"/>
  <c r="J41" i="6"/>
  <c r="K41" i="6"/>
  <c r="L41" i="6"/>
  <c r="M41" i="6"/>
  <c r="C41" i="6"/>
  <c r="C31" i="6"/>
  <c r="D30" i="6"/>
  <c r="C30" i="6"/>
  <c r="E29" i="6"/>
  <c r="D29" i="6"/>
  <c r="C29" i="6"/>
  <c r="F28" i="6"/>
  <c r="E28" i="6"/>
  <c r="D28" i="6"/>
  <c r="C28" i="6"/>
  <c r="G27" i="6"/>
  <c r="F27" i="6"/>
  <c r="E27" i="6"/>
  <c r="D27" i="6"/>
  <c r="C27" i="6"/>
  <c r="H26" i="6"/>
  <c r="G26" i="6"/>
  <c r="F26" i="6"/>
  <c r="E26" i="6"/>
  <c r="D26" i="6"/>
  <c r="C26" i="6"/>
  <c r="I25" i="6"/>
  <c r="H25" i="6"/>
  <c r="G25" i="6"/>
  <c r="F25" i="6"/>
  <c r="E25" i="6"/>
  <c r="D25" i="6"/>
  <c r="C25" i="6"/>
  <c r="J24" i="6"/>
  <c r="I24" i="6"/>
  <c r="H24" i="6"/>
  <c r="G24" i="6"/>
  <c r="F24" i="6"/>
  <c r="E24" i="6"/>
  <c r="D24" i="6"/>
  <c r="C24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M21" i="6"/>
  <c r="L21" i="6"/>
  <c r="K21" i="6"/>
  <c r="J21" i="6"/>
  <c r="I21" i="6"/>
  <c r="H21" i="6"/>
  <c r="G21" i="6"/>
  <c r="F21" i="6"/>
  <c r="E21" i="6"/>
  <c r="D21" i="6"/>
  <c r="C21" i="6"/>
  <c r="N41" i="6"/>
  <c r="N42" i="6"/>
  <c r="N44" i="6"/>
  <c r="M42" i="6"/>
  <c r="M44" i="6"/>
  <c r="L42" i="6"/>
  <c r="L44" i="6"/>
  <c r="K39" i="6"/>
  <c r="K42" i="6"/>
  <c r="K44" i="6"/>
  <c r="J39" i="6"/>
  <c r="J42" i="6"/>
  <c r="J44" i="6"/>
  <c r="I39" i="6"/>
  <c r="I42" i="6"/>
  <c r="I44" i="6"/>
  <c r="H39" i="6"/>
  <c r="H42" i="6"/>
  <c r="H44" i="6"/>
  <c r="G39" i="6"/>
  <c r="G42" i="6"/>
  <c r="G44" i="6"/>
  <c r="F42" i="6"/>
  <c r="F44" i="6"/>
  <c r="E42" i="6"/>
  <c r="E44" i="6"/>
  <c r="D42" i="6"/>
  <c r="D44" i="6"/>
  <c r="C39" i="6"/>
  <c r="C42" i="6"/>
  <c r="C44" i="6"/>
  <c r="N39" i="6"/>
  <c r="F39" i="6"/>
  <c r="E39" i="6"/>
  <c r="D39" i="6"/>
  <c r="N38" i="6"/>
  <c r="K38" i="6"/>
  <c r="J38" i="6"/>
  <c r="I38" i="6"/>
  <c r="H38" i="6"/>
  <c r="G38" i="6"/>
  <c r="F38" i="6"/>
  <c r="E38" i="6"/>
  <c r="D38" i="6"/>
  <c r="C38" i="6"/>
  <c r="N37" i="6"/>
  <c r="M37" i="6"/>
  <c r="L37" i="6"/>
  <c r="K37" i="6"/>
  <c r="J37" i="6"/>
  <c r="I37" i="6"/>
  <c r="H37" i="6"/>
  <c r="G37" i="6"/>
  <c r="F37" i="6"/>
  <c r="E37" i="6"/>
  <c r="D37" i="6"/>
  <c r="C37" i="6"/>
  <c r="N36" i="6"/>
  <c r="M36" i="6"/>
  <c r="L36" i="6"/>
  <c r="K36" i="6"/>
  <c r="J36" i="6"/>
  <c r="I36" i="6"/>
  <c r="H36" i="6"/>
  <c r="G36" i="6"/>
  <c r="F36" i="6"/>
  <c r="E36" i="6"/>
  <c r="D36" i="6"/>
  <c r="C36" i="6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T6" i="6"/>
  <c r="AB6" i="6"/>
  <c r="T7" i="6"/>
  <c r="AB7" i="6"/>
  <c r="T8" i="6"/>
  <c r="AB8" i="6"/>
  <c r="T9" i="6"/>
  <c r="AB9" i="6"/>
  <c r="T10" i="6"/>
  <c r="AB10" i="6"/>
  <c r="T11" i="6"/>
  <c r="AB11" i="6"/>
  <c r="T12" i="6"/>
  <c r="AB12" i="6"/>
  <c r="T13" i="6"/>
  <c r="AB13" i="6"/>
  <c r="T14" i="6"/>
  <c r="AB14" i="6"/>
  <c r="T15" i="6"/>
  <c r="AB15" i="6"/>
  <c r="T16" i="6"/>
  <c r="AB16" i="6"/>
  <c r="T17" i="6"/>
  <c r="AB17" i="6"/>
  <c r="P21" i="6"/>
</calcChain>
</file>

<file path=xl/sharedStrings.xml><?xml version="1.0" encoding="utf-8"?>
<sst xmlns="http://schemas.openxmlformats.org/spreadsheetml/2006/main" count="101" uniqueCount="84">
  <si>
    <t xml:space="preserve"> = current time</t>
  </si>
  <si>
    <t>Std.Demo.LDF-12</t>
  </si>
  <si>
    <t xml:space="preserve"> = rows in premium table</t>
  </si>
  <si>
    <t>12:(d+12:inc):cat</t>
  </si>
  <si>
    <t xml:space="preserve"> = end time</t>
  </si>
  <si>
    <t>Standard Simulation</t>
  </si>
  <si>
    <t xml:space="preserve"> = rows in loss table</t>
  </si>
  <si>
    <t>est.</t>
  </si>
  <si>
    <t>real</t>
  </si>
  <si>
    <t>Amounts</t>
  </si>
  <si>
    <t>Paid Loss</t>
  </si>
  <si>
    <t>Development Year</t>
  </si>
  <si>
    <t>CY</t>
  </si>
  <si>
    <t>AY</t>
  </si>
  <si>
    <t>side calc:</t>
  </si>
  <si>
    <t>Time</t>
  </si>
  <si>
    <t>EP</t>
  </si>
  <si>
    <t>EE</t>
  </si>
  <si>
    <t>PLR</t>
  </si>
  <si>
    <t>ULR</t>
  </si>
  <si>
    <t>est - real</t>
  </si>
  <si>
    <t xml:space="preserve"> &lt;====</t>
  </si>
  <si>
    <t>AY 1 fully developed</t>
  </si>
  <si>
    <t>other AY estimates</t>
  </si>
  <si>
    <t>tend to be low</t>
  </si>
  <si>
    <t xml:space="preserve"> &lt;==</t>
  </si>
  <si>
    <t>simulated catastrophe</t>
  </si>
  <si>
    <t>losses appear to be decreasing within</t>
  </si>
  <si>
    <t>columns but it could just be changing devlpt</t>
  </si>
  <si>
    <t>LDFs</t>
  </si>
  <si>
    <t>for Paid Loss</t>
  </si>
  <si>
    <t>age =&gt; age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</si>
  <si>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</si>
  <si>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</si>
  <si>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</si>
  <si>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</si>
  <si>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</si>
  <si>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</si>
  <si>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</si>
  <si>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</si>
  <si>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</si>
  <si>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</si>
  <si>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</si>
  <si>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12-ult</t>
  </si>
  <si>
    <t>NOTES</t>
  </si>
  <si>
    <t>SSE for current LDF selections (lower means more accurate)</t>
  </si>
  <si>
    <t>Summary of results for different LDF selections</t>
  </si>
  <si>
    <t>Selection</t>
  </si>
  <si>
    <t>SSE</t>
  </si>
  <si>
    <t>avg</t>
  </si>
  <si>
    <t>not bad (avg is a good default)</t>
  </si>
  <si>
    <t>avg-wtd</t>
  </si>
  <si>
    <t>avg-geo</t>
  </si>
  <si>
    <t>outliers due to catastrophe</t>
  </si>
  <si>
    <t>median</t>
  </si>
  <si>
    <t>avg: x-HL</t>
  </si>
  <si>
    <t>avg: 3</t>
  </si>
  <si>
    <t>avg: 3 with judgment</t>
  </si>
  <si>
    <t>BEST</t>
  </si>
  <si>
    <t>Note upward trend in first 3 columns</t>
  </si>
  <si>
    <t>CONCEPTS</t>
  </si>
  <si>
    <t>avg: wtd</t>
  </si>
  <si>
    <t>A</t>
  </si>
  <si>
    <t>LDF selection should reflect more recent experience due to the</t>
  </si>
  <si>
    <t>avg: geo</t>
  </si>
  <si>
    <r>
      <rPr>
        <u/>
        <sz val="11"/>
        <color theme="1"/>
        <rFont val="Calibri"/>
        <family val="2"/>
        <scheme val="minor"/>
      </rPr>
      <t>upward trend</t>
    </r>
    <r>
      <rPr>
        <sz val="11"/>
        <color theme="1"/>
        <rFont val="Calibri"/>
        <family val="2"/>
        <scheme val="minor"/>
      </rPr>
      <t xml:space="preserve"> in the first 3 columns of LDFs.</t>
    </r>
  </si>
  <si>
    <t>B</t>
  </si>
  <si>
    <r>
      <t xml:space="preserve">The </t>
    </r>
    <r>
      <rPr>
        <u/>
        <sz val="11"/>
        <color theme="1"/>
        <rFont val="Calibri"/>
        <family val="2"/>
        <scheme val="minor"/>
      </rPr>
      <t>catastrophe</t>
    </r>
    <r>
      <rPr>
        <sz val="11"/>
        <color theme="1"/>
        <rFont val="Calibri"/>
        <family val="2"/>
        <scheme val="minor"/>
      </rPr>
      <t xml:space="preserve"> should be recognized and excluded because it is</t>
    </r>
  </si>
  <si>
    <t>an outlier.</t>
  </si>
  <si>
    <t>select</t>
  </si>
  <si>
    <t xml:space="preserve"> &lt;===</t>
  </si>
  <si>
    <t>Play with these selections to see how the estimated ultimates change.</t>
  </si>
  <si>
    <t>age =&gt; ult</t>
  </si>
  <si>
    <r>
      <rPr>
        <i/>
        <u/>
        <sz val="11"/>
        <color rgb="FFFF0000"/>
        <rFont val="Calibri"/>
        <family val="2"/>
        <scheme val="minor"/>
      </rPr>
      <t>Hint</t>
    </r>
    <r>
      <rPr>
        <i/>
        <sz val="11"/>
        <color rgb="FFFF0000"/>
        <rFont val="Calibri"/>
        <family val="2"/>
        <scheme val="minor"/>
      </rPr>
      <t>:Do you think the upward trend is real or is it just random variation</t>
    </r>
  </si>
  <si>
    <t>ultimate</t>
  </si>
  <si>
    <t>that looks like a trend?</t>
  </si>
  <si>
    <t xml:space="preserve">AY ==&gt; </t>
  </si>
  <si>
    <r>
      <t xml:space="preserve">SIMULATION 01:  </t>
    </r>
    <r>
      <rPr>
        <sz val="11"/>
        <rFont val="Calibri"/>
        <family val="2"/>
        <scheme val="minor"/>
      </rPr>
      <t>Trend + Catastrophe</t>
    </r>
  </si>
  <si>
    <t>catastrophe in AY 8</t>
  </si>
  <si>
    <t>(judgment excludes these from avg: 3)</t>
  </si>
  <si>
    <t>worst (outliers have too much weight)</t>
  </si>
  <si>
    <t>(Can you do better than than SSE = 0.021?)</t>
  </si>
  <si>
    <t>(CDF)</t>
  </si>
  <si>
    <t>VIDEO: F-07 (010)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</si>
</sst>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00%"/>
    <numFmt numFmtId="167" formatCode="0.000"/>
    <numFmt numFmtId="168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84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quotePrefix="1"/>
    <xf numFmtId="0" fontId="8" fillId="4" borderId="0" xfId="4" quotePrefix="1" applyFont="1"/>
    <xf numFmtId="0" fontId="9" fillId="4" borderId="0" xfId="4" applyFont="1"/>
    <xf numFmtId="0" fontId="4" fillId="4" borderId="0" xfId="4"/>
    <xf numFmtId="0" fontId="4" fillId="4" borderId="0" xfId="4" applyAlignment="1">
      <alignment horizontal="right"/>
    </xf>
    <xf numFmtId="0" fontId="7" fillId="5" borderId="0" xfId="0" applyFont="1" applyFill="1" applyAlignment="1">
      <alignment horizontal="center"/>
    </xf>
    <xf numFmtId="0" fontId="9" fillId="6" borderId="0" xfId="4" applyFont="1" applyFill="1" applyAlignment="1">
      <alignment horizontal="center"/>
    </xf>
    <xf numFmtId="0" fontId="9" fillId="6" borderId="0" xfId="2" applyFont="1" applyFill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5" fillId="7" borderId="0" xfId="0" applyFont="1" applyFill="1"/>
    <xf numFmtId="0" fontId="0" fillId="7" borderId="0" xfId="0" applyFill="1"/>
    <xf numFmtId="0" fontId="9" fillId="6" borderId="0" xfId="0" applyFont="1" applyFill="1" applyAlignment="1">
      <alignment horizontal="center"/>
    </xf>
    <xf numFmtId="0" fontId="11" fillId="6" borderId="0" xfId="4" applyFont="1" applyFill="1" applyAlignment="1">
      <alignment horizontal="center"/>
    </xf>
    <xf numFmtId="0" fontId="11" fillId="6" borderId="0" xfId="2" applyFont="1" applyFill="1" applyAlignment="1">
      <alignment horizontal="center"/>
    </xf>
    <xf numFmtId="0" fontId="0" fillId="6" borderId="0" xfId="0" applyFill="1"/>
    <xf numFmtId="0" fontId="0" fillId="0" borderId="1" xfId="0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2" fillId="7" borderId="2" xfId="0" applyFont="1" applyFill="1" applyBorder="1"/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center"/>
    </xf>
    <xf numFmtId="3" fontId="9" fillId="0" borderId="0" xfId="0" applyNumberFormat="1" applyFon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2" fillId="2" borderId="0" xfId="2" applyNumberFormat="1" applyBorder="1" applyAlignment="1">
      <alignment horizontal="center"/>
    </xf>
    <xf numFmtId="0" fontId="2" fillId="2" borderId="0" xfId="2"/>
    <xf numFmtId="0" fontId="2" fillId="2" borderId="0" xfId="2" applyAlignment="1">
      <alignment horizontal="center"/>
    </xf>
    <xf numFmtId="166" fontId="0" fillId="0" borderId="0" xfId="0" applyNumberFormat="1" applyAlignment="1">
      <alignment horizontal="center"/>
    </xf>
    <xf numFmtId="165" fontId="4" fillId="4" borderId="0" xfId="4" applyNumberFormat="1" applyBorder="1" applyAlignment="1">
      <alignment horizontal="center"/>
    </xf>
    <xf numFmtId="0" fontId="4" fillId="4" borderId="0" xfId="4" applyAlignment="1">
      <alignment horizontal="center"/>
    </xf>
    <xf numFmtId="3" fontId="3" fillId="3" borderId="0" xfId="3" applyNumberFormat="1" applyBorder="1"/>
    <xf numFmtId="3" fontId="11" fillId="0" borderId="0" xfId="0" applyNumberFormat="1" applyFont="1" applyBorder="1"/>
    <xf numFmtId="165" fontId="3" fillId="3" borderId="0" xfId="3" applyNumberFormat="1" applyBorder="1" applyAlignment="1">
      <alignment horizontal="center"/>
    </xf>
    <xf numFmtId="0" fontId="5" fillId="0" borderId="0" xfId="0" applyFont="1"/>
    <xf numFmtId="3" fontId="13" fillId="0" borderId="0" xfId="0" applyNumberFormat="1" applyFont="1"/>
    <xf numFmtId="3" fontId="0" fillId="0" borderId="0" xfId="0" applyNumberFormat="1"/>
    <xf numFmtId="0" fontId="10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2" fillId="7" borderId="0" xfId="0" applyFont="1" applyFill="1" applyAlignment="1">
      <alignment horizontal="center"/>
    </xf>
    <xf numFmtId="0" fontId="6" fillId="6" borderId="0" xfId="0" applyFont="1" applyFill="1"/>
    <xf numFmtId="4" fontId="9" fillId="0" borderId="0" xfId="0" applyNumberFormat="1" applyFont="1"/>
    <xf numFmtId="4" fontId="0" fillId="0" borderId="0" xfId="0" applyNumberFormat="1"/>
    <xf numFmtId="167" fontId="0" fillId="0" borderId="4" xfId="0" applyNumberFormat="1" applyBorder="1" applyAlignment="1">
      <alignment horizontal="center"/>
    </xf>
    <xf numFmtId="0" fontId="6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167" fontId="0" fillId="0" borderId="9" xfId="0" applyNumberFormat="1" applyBorder="1"/>
    <xf numFmtId="4" fontId="3" fillId="3" borderId="0" xfId="3" applyNumberFormat="1"/>
    <xf numFmtId="3" fontId="5" fillId="0" borderId="0" xfId="0" applyNumberFormat="1" applyFont="1"/>
    <xf numFmtId="0" fontId="5" fillId="0" borderId="8" xfId="0" applyFont="1" applyBorder="1"/>
    <xf numFmtId="0" fontId="14" fillId="0" borderId="10" xfId="0" applyFont="1" applyBorder="1"/>
    <xf numFmtId="0" fontId="0" fillId="0" borderId="2" xfId="0" applyBorder="1"/>
    <xf numFmtId="0" fontId="0" fillId="0" borderId="11" xfId="0" applyBorder="1"/>
    <xf numFmtId="167" fontId="0" fillId="0" borderId="11" xfId="0" applyNumberFormat="1" applyBorder="1"/>
    <xf numFmtId="168" fontId="13" fillId="0" borderId="0" xfId="0" applyNumberFormat="1" applyFont="1"/>
    <xf numFmtId="168" fontId="9" fillId="0" borderId="0" xfId="0" applyNumberFormat="1" applyFont="1"/>
    <xf numFmtId="168" fontId="0" fillId="0" borderId="0" xfId="0" applyNumberFormat="1"/>
    <xf numFmtId="4" fontId="0" fillId="7" borderId="0" xfId="0" applyNumberFormat="1" applyFill="1"/>
    <xf numFmtId="4" fontId="5" fillId="7" borderId="0" xfId="0" applyNumberFormat="1" applyFont="1" applyFill="1"/>
    <xf numFmtId="0" fontId="15" fillId="2" borderId="0" xfId="2" applyFont="1"/>
    <xf numFmtId="4" fontId="5" fillId="0" borderId="0" xfId="0" applyNumberFormat="1" applyFont="1"/>
    <xf numFmtId="2" fontId="0" fillId="0" borderId="0" xfId="0" applyNumberFormat="1"/>
    <xf numFmtId="0" fontId="0" fillId="0" borderId="4" xfId="0" applyBorder="1"/>
    <xf numFmtId="4" fontId="0" fillId="7" borderId="6" xfId="0" applyNumberFormat="1" applyFill="1" applyBorder="1"/>
    <xf numFmtId="4" fontId="2" fillId="2" borderId="6" xfId="2" applyNumberFormat="1" applyBorder="1"/>
    <xf numFmtId="4" fontId="5" fillId="7" borderId="7" xfId="0" applyNumberFormat="1" applyFont="1" applyFill="1" applyBorder="1"/>
    <xf numFmtId="0" fontId="17" fillId="0" borderId="0" xfId="0" applyFont="1"/>
    <xf numFmtId="0" fontId="18" fillId="0" borderId="0" xfId="0" applyFont="1"/>
    <xf numFmtId="0" fontId="13" fillId="0" borderId="0" xfId="0" applyFont="1"/>
    <xf numFmtId="1" fontId="0" fillId="0" borderId="0" xfId="0" applyNumberFormat="1"/>
    <xf numFmtId="0" fontId="12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/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29</xdr:row>
      <xdr:rowOff>47625</xdr:rowOff>
    </xdr:from>
    <xdr:to>
      <xdr:col>4</xdr:col>
      <xdr:colOff>238125</xdr:colOff>
      <xdr:row>30</xdr:row>
      <xdr:rowOff>142875</xdr:rowOff>
    </xdr:to>
    <xdr:cxnSp macro="">
      <xdr:nvCxnSpPr>
        <xdr:cNvPr id="2" name="Straight Arrow Connector 1"/>
        <xdr:cNvCxnSpPr/>
      </xdr:nvCxnSpPr>
      <xdr:spPr>
        <a:xfrm flipV="1">
          <a:off x="1714500" y="5572125"/>
          <a:ext cx="0" cy="285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261937</xdr:colOff>
      <xdr:row>30</xdr:row>
      <xdr:rowOff>35719</xdr:rowOff>
    </xdr:from>
    <xdr:to>
      <xdr:col>4</xdr:col>
      <xdr:colOff>23812</xdr:colOff>
      <xdr:row>31</xdr:row>
      <xdr:rowOff>11906</xdr:rowOff>
    </xdr:to>
    <xdr:cxnSp macro="">
      <xdr:nvCxnSpPr>
        <xdr:cNvPr id="3" name="Straight Arrow Connector 2"/>
        <xdr:cNvCxnSpPr/>
      </xdr:nvCxnSpPr>
      <xdr:spPr>
        <a:xfrm flipH="1" flipV="1">
          <a:off x="1357312" y="5750719"/>
          <a:ext cx="142875" cy="1666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30</xdr:row>
      <xdr:rowOff>154781</xdr:rowOff>
    </xdr:from>
    <xdr:to>
      <xdr:col>3</xdr:col>
      <xdr:colOff>285750</xdr:colOff>
      <xdr:row>31</xdr:row>
      <xdr:rowOff>95250</xdr:rowOff>
    </xdr:to>
    <xdr:cxnSp macro="">
      <xdr:nvCxnSpPr>
        <xdr:cNvPr id="4" name="Straight Arrow Connector 3"/>
        <xdr:cNvCxnSpPr/>
      </xdr:nvCxnSpPr>
      <xdr:spPr>
        <a:xfrm flipH="1" flipV="1">
          <a:off x="1107281" y="5869781"/>
          <a:ext cx="273844" cy="13096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0</xdr:colOff>
      <xdr:row>15</xdr:row>
      <xdr:rowOff>83344</xdr:rowOff>
    </xdr:to>
    <xdr:cxnSp macro="">
      <xdr:nvCxnSpPr>
        <xdr:cNvPr id="5" name="Straight Arrow Connector 4"/>
        <xdr:cNvCxnSpPr/>
      </xdr:nvCxnSpPr>
      <xdr:spPr>
        <a:xfrm flipH="1" flipV="1">
          <a:off x="1857375" y="2857500"/>
          <a:ext cx="381000" cy="8334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15</xdr:row>
      <xdr:rowOff>107158</xdr:rowOff>
    </xdr:from>
    <xdr:to>
      <xdr:col>6</xdr:col>
      <xdr:colOff>0</xdr:colOff>
      <xdr:row>15</xdr:row>
      <xdr:rowOff>166687</xdr:rowOff>
    </xdr:to>
    <xdr:cxnSp macro="">
      <xdr:nvCxnSpPr>
        <xdr:cNvPr id="6" name="Straight Arrow Connector 5"/>
        <xdr:cNvCxnSpPr/>
      </xdr:nvCxnSpPr>
      <xdr:spPr>
        <a:xfrm flipH="1" flipV="1">
          <a:off x="1500188" y="2964658"/>
          <a:ext cx="738187" cy="5952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71438</xdr:colOff>
      <xdr:row>16</xdr:row>
      <xdr:rowOff>83344</xdr:rowOff>
    </xdr:from>
    <xdr:to>
      <xdr:col>6</xdr:col>
      <xdr:colOff>23812</xdr:colOff>
      <xdr:row>16</xdr:row>
      <xdr:rowOff>119063</xdr:rowOff>
    </xdr:to>
    <xdr:cxnSp macro="">
      <xdr:nvCxnSpPr>
        <xdr:cNvPr id="7" name="Straight Arrow Connector 6"/>
        <xdr:cNvCxnSpPr/>
      </xdr:nvCxnSpPr>
      <xdr:spPr>
        <a:xfrm flipH="1">
          <a:off x="1166813" y="3131344"/>
          <a:ext cx="1095374" cy="3571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>
    <row r="1" spans="1:1" ht="46.5" x14ac:dyDescent="0.7">
      <c r="A1" s="83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tabSelected="1" zoomScale="80" zoomScaleNormal="80" workbookViewId="0"/>
  </sheetViews>
  <sheetFormatPr defaultRowHeight="15" x14ac:dyDescent="0.25"/>
  <cols>
    <col min="1" max="1" width="1.7109375" customWidth="1"/>
    <col min="2" max="2" width="10.7109375" customWidth="1"/>
    <col min="3" max="14" width="5.7109375" customWidth="1"/>
    <col min="15" max="15" width="1.7109375" customWidth="1"/>
    <col min="16" max="16" width="6.7109375" customWidth="1"/>
    <col min="17" max="22" width="7.7109375" customWidth="1"/>
    <col min="23" max="26" width="5.7109375" customWidth="1"/>
    <col min="28" max="28" width="10.7109375" customWidth="1"/>
  </cols>
  <sheetData>
    <row r="1" spans="2:28" x14ac:dyDescent="0.25">
      <c r="B1" s="1">
        <v>12</v>
      </c>
      <c r="C1" s="2" t="s">
        <v>0</v>
      </c>
      <c r="D1" s="3"/>
      <c r="E1" s="3"/>
      <c r="F1" s="4" t="s">
        <v>1</v>
      </c>
      <c r="G1" s="3"/>
      <c r="H1" s="3"/>
      <c r="I1">
        <v>76</v>
      </c>
      <c r="J1" t="s">
        <v>2</v>
      </c>
      <c r="N1" s="5"/>
      <c r="P1" s="6" t="s">
        <v>77</v>
      </c>
      <c r="Q1" s="7"/>
      <c r="R1" s="7"/>
      <c r="S1" s="7"/>
      <c r="T1" s="7"/>
      <c r="U1" s="7"/>
      <c r="V1" s="7"/>
      <c r="W1" s="8"/>
      <c r="X1" s="8"/>
      <c r="Y1" s="8"/>
      <c r="Z1" s="9" t="s">
        <v>3</v>
      </c>
      <c r="AA1" s="3"/>
    </row>
    <row r="2" spans="2:28" x14ac:dyDescent="0.25">
      <c r="B2" s="10">
        <v>12</v>
      </c>
      <c r="C2" s="2" t="s">
        <v>4</v>
      </c>
      <c r="D2" s="3"/>
      <c r="E2" s="3"/>
      <c r="F2" s="4" t="s">
        <v>5</v>
      </c>
      <c r="G2" s="3"/>
      <c r="H2" s="3"/>
      <c r="I2">
        <v>82</v>
      </c>
      <c r="J2" t="s">
        <v>6</v>
      </c>
      <c r="N2" s="5"/>
      <c r="P2" s="5"/>
      <c r="Z2" s="3"/>
      <c r="AA2" s="3"/>
    </row>
    <row r="3" spans="2:28" x14ac:dyDescent="0.25">
      <c r="T3" s="11" t="s">
        <v>7</v>
      </c>
      <c r="U3" s="12" t="s">
        <v>8</v>
      </c>
      <c r="Z3" s="3"/>
      <c r="AA3" s="3"/>
    </row>
    <row r="4" spans="2:28" x14ac:dyDescent="0.25">
      <c r="B4" s="13" t="s">
        <v>9</v>
      </c>
      <c r="C4" s="14" t="s">
        <v>10</v>
      </c>
      <c r="D4" s="15"/>
      <c r="E4" s="15"/>
      <c r="F4" s="15"/>
      <c r="G4" s="15" t="s">
        <v>11</v>
      </c>
      <c r="H4" s="15"/>
      <c r="I4" s="15"/>
      <c r="J4" s="15"/>
      <c r="K4" s="15"/>
      <c r="L4" s="15"/>
      <c r="M4" s="15"/>
      <c r="N4" s="15"/>
      <c r="P4" s="16"/>
      <c r="Q4" s="16" t="s">
        <v>12</v>
      </c>
      <c r="R4" s="16" t="s">
        <v>12</v>
      </c>
      <c r="S4" s="16" t="s">
        <v>12</v>
      </c>
      <c r="T4" s="17" t="s">
        <v>13</v>
      </c>
      <c r="U4" s="18" t="s">
        <v>13</v>
      </c>
      <c r="V4" s="19"/>
      <c r="W4" s="19"/>
      <c r="X4" s="19"/>
      <c r="Y4" s="19"/>
      <c r="Z4" s="19"/>
      <c r="AA4" s="3"/>
      <c r="AB4" s="20" t="s">
        <v>14</v>
      </c>
    </row>
    <row r="5" spans="2:28" x14ac:dyDescent="0.25">
      <c r="B5" s="21" t="s">
        <v>13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P5" s="16" t="s">
        <v>15</v>
      </c>
      <c r="Q5" s="16" t="s">
        <v>16</v>
      </c>
      <c r="R5" s="16" t="s">
        <v>17</v>
      </c>
      <c r="S5" s="16" t="s">
        <v>18</v>
      </c>
      <c r="T5" s="11" t="s">
        <v>19</v>
      </c>
      <c r="U5" s="12" t="s">
        <v>19</v>
      </c>
      <c r="V5" s="19"/>
      <c r="W5" s="19"/>
      <c r="X5" s="19"/>
      <c r="Y5" s="19"/>
      <c r="Z5" s="19"/>
      <c r="AA5" s="3"/>
      <c r="AB5" s="23" t="s">
        <v>20</v>
      </c>
    </row>
    <row r="6" spans="2:28" x14ac:dyDescent="0.25">
      <c r="B6" s="24">
        <v>1</v>
      </c>
      <c r="C6" s="25">
        <v>90</v>
      </c>
      <c r="D6" s="25">
        <v>167.94595336914063</v>
      </c>
      <c r="E6" s="25">
        <v>236.68968200683594</v>
      </c>
      <c r="F6" s="25">
        <v>285.84774780273437</v>
      </c>
      <c r="G6" s="25">
        <v>317.1102294921875</v>
      </c>
      <c r="H6" s="25">
        <v>335.73898315429687</v>
      </c>
      <c r="I6" s="25">
        <v>346.44723510742187</v>
      </c>
      <c r="J6" s="25">
        <v>352.48165893554687</v>
      </c>
      <c r="K6" s="25">
        <v>355.84530639648437</v>
      </c>
      <c r="L6" s="25">
        <v>357.70892333984375</v>
      </c>
      <c r="M6" s="25">
        <v>358.73809814453125</v>
      </c>
      <c r="N6" s="25">
        <v>360</v>
      </c>
      <c r="P6" s="24">
        <v>1</v>
      </c>
      <c r="Q6" s="26">
        <v>600</v>
      </c>
      <c r="R6" s="27">
        <v>1.0000000298023224</v>
      </c>
      <c r="S6" s="28">
        <v>0.15</v>
      </c>
      <c r="T6" s="29">
        <f>N44/Q6</f>
        <v>0.6</v>
      </c>
      <c r="U6" s="29">
        <v>0.6</v>
      </c>
      <c r="V6" t="s">
        <v>21</v>
      </c>
      <c r="W6" s="30" t="s">
        <v>22</v>
      </c>
      <c r="X6" s="30"/>
      <c r="Y6" s="30"/>
      <c r="Z6" s="31"/>
      <c r="AA6" s="3"/>
      <c r="AB6" s="32">
        <f>T6-U6</f>
        <v>0</v>
      </c>
    </row>
    <row r="7" spans="2:28" x14ac:dyDescent="0.25">
      <c r="B7" s="24">
        <v>2</v>
      </c>
      <c r="C7" s="25">
        <v>87.804878234863281</v>
      </c>
      <c r="D7" s="25">
        <v>165.68049621582031</v>
      </c>
      <c r="E7" s="25">
        <v>234.92832946777344</v>
      </c>
      <c r="F7" s="25">
        <v>284.67581176757812</v>
      </c>
      <c r="G7" s="25">
        <v>316.39450073242187</v>
      </c>
      <c r="H7" s="25">
        <v>335.32199096679687</v>
      </c>
      <c r="I7" s="25">
        <v>346.21054077148437</v>
      </c>
      <c r="J7" s="25">
        <v>352.34918212890625</v>
      </c>
      <c r="K7" s="25">
        <v>355.771728515625</v>
      </c>
      <c r="L7" s="25">
        <v>357.66824340820312</v>
      </c>
      <c r="M7" s="25">
        <v>358.71566772460937</v>
      </c>
      <c r="N7" s="25"/>
      <c r="P7" s="24">
        <v>2</v>
      </c>
      <c r="Q7" s="26">
        <v>600</v>
      </c>
      <c r="R7" s="27">
        <v>1.0000000298023224</v>
      </c>
      <c r="S7" s="28">
        <v>0.27625137329101562</v>
      </c>
      <c r="T7" s="33">
        <f>M44/Q7</f>
        <v>0.59785944620768228</v>
      </c>
      <c r="U7" s="33">
        <v>0.6</v>
      </c>
      <c r="V7" t="s">
        <v>21</v>
      </c>
      <c r="W7" s="8" t="s">
        <v>23</v>
      </c>
      <c r="X7" s="8"/>
      <c r="Y7" s="8"/>
      <c r="Z7" s="34"/>
      <c r="AA7" s="3"/>
      <c r="AB7" s="32">
        <f t="shared" ref="AB7:AB17" si="0">T7-U7</f>
        <v>-2.1405537923177009E-3</v>
      </c>
    </row>
    <row r="8" spans="2:28" x14ac:dyDescent="0.25">
      <c r="B8" s="24">
        <v>3</v>
      </c>
      <c r="C8" s="25">
        <v>85.714286804199219</v>
      </c>
      <c r="D8" s="25">
        <v>163.49911499023437</v>
      </c>
      <c r="E8" s="25">
        <v>233.22203063964844</v>
      </c>
      <c r="F8" s="25">
        <v>283.53677368164062</v>
      </c>
      <c r="G8" s="25">
        <v>315.69760131835937</v>
      </c>
      <c r="H8" s="25">
        <v>334.91555786132812</v>
      </c>
      <c r="I8" s="25">
        <v>345.97964477539062</v>
      </c>
      <c r="J8" s="25">
        <v>352.21994018554688</v>
      </c>
      <c r="K8" s="25">
        <v>355.699951171875</v>
      </c>
      <c r="L8" s="25">
        <v>357.62857055664062</v>
      </c>
      <c r="M8" s="25"/>
      <c r="N8" s="25"/>
      <c r="P8" s="24">
        <v>3</v>
      </c>
      <c r="Q8" s="26">
        <v>600</v>
      </c>
      <c r="R8" s="27">
        <v>1.0000000298023224</v>
      </c>
      <c r="S8" s="28">
        <v>0.38722273508707683</v>
      </c>
      <c r="T8" s="28">
        <f>L44/Q8</f>
        <v>0.59604761759440106</v>
      </c>
      <c r="U8" s="28">
        <v>0.6</v>
      </c>
      <c r="W8" s="8" t="s">
        <v>24</v>
      </c>
      <c r="X8" s="8"/>
      <c r="Y8" s="8"/>
      <c r="Z8" s="34"/>
      <c r="AA8" s="3"/>
      <c r="AB8" s="32">
        <f t="shared" si="0"/>
        <v>-3.9523824055989198E-3</v>
      </c>
    </row>
    <row r="9" spans="2:28" x14ac:dyDescent="0.25">
      <c r="B9" s="24">
        <v>4</v>
      </c>
      <c r="C9" s="25">
        <v>83.720924377441406</v>
      </c>
      <c r="D9" s="25">
        <v>161.39677429199219</v>
      </c>
      <c r="E9" s="25">
        <v>231.56787109375</v>
      </c>
      <c r="F9" s="25">
        <v>282.428955078125</v>
      </c>
      <c r="G9" s="25">
        <v>315.01858520507812</v>
      </c>
      <c r="H9" s="25">
        <v>334.5191650390625</v>
      </c>
      <c r="I9" s="25">
        <v>345.75436401367187</v>
      </c>
      <c r="J9" s="25">
        <v>352.09378051757813</v>
      </c>
      <c r="K9" s="25">
        <v>355.62985229492187</v>
      </c>
      <c r="L9" s="25"/>
      <c r="M9" s="25"/>
      <c r="N9" s="25"/>
      <c r="P9" s="24">
        <v>4</v>
      </c>
      <c r="Q9" s="26">
        <v>600</v>
      </c>
      <c r="R9" s="27">
        <v>1.0000000298023224</v>
      </c>
      <c r="S9" s="28">
        <v>0.46651941299438476</v>
      </c>
      <c r="T9" s="28">
        <f>K44/Q9</f>
        <v>0.59587557964416216</v>
      </c>
      <c r="U9" s="28">
        <v>0.6</v>
      </c>
      <c r="Z9" s="3"/>
      <c r="AA9" s="3"/>
      <c r="AB9" s="32">
        <f t="shared" si="0"/>
        <v>-4.1244203558378212E-3</v>
      </c>
    </row>
    <row r="10" spans="2:28" x14ac:dyDescent="0.25">
      <c r="B10" s="24">
        <v>5</v>
      </c>
      <c r="C10" s="25">
        <v>81.81817626953125</v>
      </c>
      <c r="D10" s="25">
        <v>159.36888122558594</v>
      </c>
      <c r="E10" s="25">
        <v>229.96304321289062</v>
      </c>
      <c r="F10" s="25">
        <v>281.35073852539062</v>
      </c>
      <c r="G10" s="25">
        <v>314.3565673828125</v>
      </c>
      <c r="H10" s="25">
        <v>334.13235473632812</v>
      </c>
      <c r="I10" s="25">
        <v>345.534423828125</v>
      </c>
      <c r="J10" s="25">
        <v>351.97055053710937</v>
      </c>
      <c r="K10" s="25"/>
      <c r="L10" s="25"/>
      <c r="M10" s="25"/>
      <c r="N10" s="25"/>
      <c r="P10" s="24">
        <v>5</v>
      </c>
      <c r="Q10" s="26">
        <v>600</v>
      </c>
      <c r="R10" s="27">
        <v>1.0000000298023224</v>
      </c>
      <c r="S10" s="28">
        <v>0.51704489072163895</v>
      </c>
      <c r="T10" s="28">
        <f>J44/Q10</f>
        <v>0.59557026339875574</v>
      </c>
      <c r="U10" s="28">
        <v>0.6</v>
      </c>
      <c r="Z10" s="3"/>
      <c r="AA10" s="3"/>
      <c r="AB10" s="32">
        <f t="shared" si="0"/>
        <v>-4.4297366012442385E-3</v>
      </c>
    </row>
    <row r="11" spans="2:28" x14ac:dyDescent="0.25">
      <c r="B11" s="24">
        <v>6</v>
      </c>
      <c r="C11" s="25">
        <v>80</v>
      </c>
      <c r="D11" s="25">
        <v>157.41119384765625</v>
      </c>
      <c r="E11" s="25">
        <v>228.40505981445312</v>
      </c>
      <c r="F11" s="25">
        <v>280.30075073242187</v>
      </c>
      <c r="G11" s="25">
        <v>313.7108154296875</v>
      </c>
      <c r="H11" s="25">
        <v>333.754638671875</v>
      </c>
      <c r="I11" s="25">
        <v>345.31954956054687</v>
      </c>
      <c r="J11" s="25"/>
      <c r="K11" s="25"/>
      <c r="L11" s="25"/>
      <c r="M11" s="25"/>
      <c r="N11" s="25"/>
      <c r="P11" s="24">
        <v>6</v>
      </c>
      <c r="Q11" s="26">
        <v>600</v>
      </c>
      <c r="R11" s="27">
        <v>1.0000000298023224</v>
      </c>
      <c r="S11" s="28">
        <v>0.54730665842692061</v>
      </c>
      <c r="T11" s="28">
        <f>I44/Q11</f>
        <v>0.59502820123270106</v>
      </c>
      <c r="U11" s="28">
        <v>0.6</v>
      </c>
      <c r="Z11" s="3"/>
      <c r="AA11" s="3"/>
      <c r="AB11" s="32">
        <f t="shared" si="0"/>
        <v>-4.9717987672989183E-3</v>
      </c>
    </row>
    <row r="12" spans="2:28" x14ac:dyDescent="0.25">
      <c r="B12" s="24">
        <v>7</v>
      </c>
      <c r="C12" s="25">
        <v>78.260871887207031</v>
      </c>
      <c r="D12" s="25">
        <v>155.51980590820313</v>
      </c>
      <c r="E12" s="25">
        <v>226.89152526855469</v>
      </c>
      <c r="F12" s="25">
        <v>279.27764892578125</v>
      </c>
      <c r="G12" s="25">
        <v>313.08050537109375</v>
      </c>
      <c r="H12" s="25">
        <v>333.38568115234375</v>
      </c>
      <c r="I12" s="25"/>
      <c r="J12" s="25"/>
      <c r="K12" s="25"/>
      <c r="L12" s="25"/>
      <c r="M12" s="25"/>
      <c r="N12" s="25"/>
      <c r="P12" s="24">
        <v>7</v>
      </c>
      <c r="Q12" s="26">
        <v>600</v>
      </c>
      <c r="R12" s="27">
        <v>1.0000000298023224</v>
      </c>
      <c r="S12" s="28">
        <v>0.56487317244211832</v>
      </c>
      <c r="T12" s="28">
        <f>H44/Q12</f>
        <v>0.59406568740676569</v>
      </c>
      <c r="U12" s="28">
        <v>0.6</v>
      </c>
      <c r="Z12" s="3"/>
      <c r="AA12" s="3"/>
      <c r="AB12" s="32">
        <f t="shared" si="0"/>
        <v>-5.9343125932342922E-3</v>
      </c>
    </row>
    <row r="13" spans="2:28" x14ac:dyDescent="0.25">
      <c r="B13" s="24">
        <v>8</v>
      </c>
      <c r="C13" s="35">
        <v>120</v>
      </c>
      <c r="D13" s="35">
        <v>401.24417114257812</v>
      </c>
      <c r="E13" s="35">
        <v>542.582275390625</v>
      </c>
      <c r="F13" s="35">
        <v>585.09967041015625</v>
      </c>
      <c r="G13" s="35">
        <v>596.23974609375</v>
      </c>
      <c r="H13" s="36" t="s">
        <v>25</v>
      </c>
      <c r="I13" s="35" t="s">
        <v>26</v>
      </c>
      <c r="J13" s="35"/>
      <c r="K13" s="35"/>
      <c r="L13" s="35"/>
      <c r="M13" s="25"/>
      <c r="N13" s="25"/>
      <c r="P13" s="24">
        <v>8</v>
      </c>
      <c r="Q13" s="26">
        <v>600</v>
      </c>
      <c r="R13" s="27">
        <v>1.0000000298023224</v>
      </c>
      <c r="S13" s="28">
        <v>0.64728506644566852</v>
      </c>
      <c r="T13" s="37">
        <f>G44/Q13</f>
        <v>1.1303253818414052</v>
      </c>
      <c r="U13" s="37">
        <v>1</v>
      </c>
      <c r="V13" s="38" t="s">
        <v>21</v>
      </c>
      <c r="W13" s="38" t="s">
        <v>78</v>
      </c>
      <c r="Z13" s="3"/>
      <c r="AA13" s="3"/>
      <c r="AB13" s="32">
        <f t="shared" si="0"/>
        <v>0.13032538184140519</v>
      </c>
    </row>
    <row r="14" spans="2:28" x14ac:dyDescent="0.25">
      <c r="B14" s="24">
        <v>9</v>
      </c>
      <c r="C14" s="25">
        <v>75</v>
      </c>
      <c r="D14" s="25">
        <v>151.92169189453125</v>
      </c>
      <c r="E14" s="25">
        <v>223.98918151855469</v>
      </c>
      <c r="F14" s="25">
        <v>277.30709838867187</v>
      </c>
      <c r="G14" s="25"/>
      <c r="H14" s="25"/>
      <c r="I14" s="25"/>
      <c r="J14" s="25"/>
      <c r="K14" s="25"/>
      <c r="L14" s="25"/>
      <c r="M14" s="25"/>
      <c r="N14" s="25"/>
      <c r="P14" s="24">
        <v>9</v>
      </c>
      <c r="Q14" s="26">
        <v>600</v>
      </c>
      <c r="R14" s="27">
        <v>1.0000000298023224</v>
      </c>
      <c r="S14" s="28">
        <v>0.92097393115361537</v>
      </c>
      <c r="T14" s="28">
        <f>F44/Q14</f>
        <v>0.58879154635076836</v>
      </c>
      <c r="U14" s="28">
        <v>0.6</v>
      </c>
      <c r="V14" s="38"/>
      <c r="W14" s="38"/>
      <c r="Z14" s="3"/>
      <c r="AA14" s="3"/>
      <c r="AB14" s="32">
        <f t="shared" si="0"/>
        <v>-1.120845364923162E-2</v>
      </c>
    </row>
    <row r="15" spans="2:28" x14ac:dyDescent="0.25">
      <c r="B15" s="24">
        <v>10</v>
      </c>
      <c r="C15" s="25">
        <v>73.469383239746094</v>
      </c>
      <c r="D15" s="25">
        <v>150.20855712890625</v>
      </c>
      <c r="E15" s="25">
        <v>222.59642028808594</v>
      </c>
      <c r="F15" s="25"/>
      <c r="G15" s="25"/>
      <c r="H15" s="25"/>
      <c r="I15" s="25"/>
      <c r="J15" s="25"/>
      <c r="K15" s="25"/>
      <c r="L15" s="25"/>
      <c r="M15" s="25"/>
      <c r="N15" s="25"/>
      <c r="P15" s="24">
        <v>10</v>
      </c>
      <c r="Q15" s="26">
        <v>600</v>
      </c>
      <c r="R15" s="27">
        <v>1.0000000298023224</v>
      </c>
      <c r="S15" s="28">
        <v>0.70010468026002248</v>
      </c>
      <c r="T15" s="28">
        <f>E44/Q15</f>
        <v>0.58133151393672955</v>
      </c>
      <c r="U15" s="28">
        <v>0.6</v>
      </c>
      <c r="Z15" s="3"/>
      <c r="AA15" s="3"/>
      <c r="AB15" s="32">
        <f t="shared" si="0"/>
        <v>-1.8668486063270429E-2</v>
      </c>
    </row>
    <row r="16" spans="2:28" x14ac:dyDescent="0.25">
      <c r="B16" s="24">
        <v>11</v>
      </c>
      <c r="C16" s="25">
        <v>72</v>
      </c>
      <c r="D16" s="25">
        <v>148.54875183105469</v>
      </c>
      <c r="E16" s="25"/>
      <c r="F16" s="25"/>
      <c r="G16" s="39" t="s">
        <v>27</v>
      </c>
      <c r="H16" s="25"/>
      <c r="I16" s="25"/>
      <c r="J16" s="25"/>
      <c r="K16" s="25"/>
      <c r="L16" s="25"/>
      <c r="M16" s="25"/>
      <c r="N16" s="25"/>
      <c r="P16" s="24">
        <v>11</v>
      </c>
      <c r="Q16" s="26">
        <v>600</v>
      </c>
      <c r="R16" s="27">
        <v>1.0000000298023224</v>
      </c>
      <c r="S16" s="28">
        <v>0.56886318067709607</v>
      </c>
      <c r="T16" s="28">
        <f>D44/Q16</f>
        <v>0.57028511017780936</v>
      </c>
      <c r="U16" s="28">
        <v>0.6</v>
      </c>
      <c r="Z16" s="3"/>
      <c r="AA16" s="3"/>
      <c r="AB16" s="32">
        <f t="shared" si="0"/>
        <v>-2.9714889822190615E-2</v>
      </c>
    </row>
    <row r="17" spans="2:28" x14ac:dyDescent="0.25">
      <c r="B17" s="24">
        <v>12</v>
      </c>
      <c r="C17" s="25">
        <v>70.588233947753906</v>
      </c>
      <c r="D17" s="25"/>
      <c r="E17" s="25"/>
      <c r="F17" s="25"/>
      <c r="G17" s="39" t="s">
        <v>28</v>
      </c>
      <c r="H17" s="25"/>
      <c r="I17" s="25"/>
      <c r="J17" s="25"/>
      <c r="K17" s="25"/>
      <c r="L17" s="25"/>
      <c r="M17" s="25"/>
      <c r="N17" s="25"/>
      <c r="P17" s="24">
        <v>12</v>
      </c>
      <c r="Q17" s="26">
        <v>600</v>
      </c>
      <c r="R17" s="27">
        <v>1.0000000298023224</v>
      </c>
      <c r="S17" s="28">
        <v>0.55010507901509598</v>
      </c>
      <c r="T17" s="28">
        <f>C44/Q17</f>
        <v>0.53321329277166385</v>
      </c>
      <c r="U17" s="28">
        <v>0.6</v>
      </c>
      <c r="Z17" s="3"/>
      <c r="AA17" s="3"/>
      <c r="AB17" s="32">
        <f t="shared" si="0"/>
        <v>-6.6786707228336128E-2</v>
      </c>
    </row>
    <row r="18" spans="2:28" x14ac:dyDescent="0.25">
      <c r="Q18" s="40"/>
      <c r="R18" s="40"/>
      <c r="Z18" s="3"/>
      <c r="AA18" s="3"/>
    </row>
    <row r="19" spans="2:28" x14ac:dyDescent="0.25">
      <c r="B19" s="41" t="s">
        <v>29</v>
      </c>
      <c r="C19" s="14" t="s">
        <v>30</v>
      </c>
      <c r="D19" s="42"/>
      <c r="E19" s="42"/>
      <c r="F19" s="42"/>
      <c r="G19" s="15" t="s">
        <v>31</v>
      </c>
      <c r="H19" s="42"/>
      <c r="I19" s="42"/>
      <c r="J19" s="42"/>
      <c r="K19" s="42"/>
      <c r="L19" s="42"/>
      <c r="M19" s="42"/>
      <c r="N19" s="42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3"/>
    </row>
    <row r="20" spans="2:28" x14ac:dyDescent="0.25">
      <c r="B20" s="42" t="s">
        <v>13</v>
      </c>
      <c r="C20" s="43" t="s">
        <v>32</v>
      </c>
      <c r="D20" s="43" t="s">
        <v>33</v>
      </c>
      <c r="E20" s="43" t="s">
        <v>34</v>
      </c>
      <c r="F20" s="43" t="s">
        <v>35</v>
      </c>
      <c r="G20" s="43" t="s">
        <v>36</v>
      </c>
      <c r="H20" s="43" t="s">
        <v>37</v>
      </c>
      <c r="I20" s="43" t="s">
        <v>38</v>
      </c>
      <c r="J20" s="43" t="s">
        <v>39</v>
      </c>
      <c r="K20" s="43" t="s">
        <v>40</v>
      </c>
      <c r="L20" s="43" t="s">
        <v>41</v>
      </c>
      <c r="M20" s="43" t="s">
        <v>42</v>
      </c>
      <c r="N20" s="43" t="s">
        <v>43</v>
      </c>
      <c r="P20" s="44" t="s">
        <v>44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3"/>
    </row>
    <row r="21" spans="2:28" x14ac:dyDescent="0.25">
      <c r="B21" s="24">
        <v>1</v>
      </c>
      <c r="C21" s="45">
        <f>D6/C6</f>
        <v>1.8660661485460071</v>
      </c>
      <c r="D21" s="45">
        <f t="shared" ref="D21:L30" si="1">E6/D6</f>
        <v>1.4093205418686003</v>
      </c>
      <c r="E21" s="45">
        <f t="shared" si="1"/>
        <v>1.2076899397519099</v>
      </c>
      <c r="F21" s="45">
        <f t="shared" si="1"/>
        <v>1.1093675984147602</v>
      </c>
      <c r="G21" s="45">
        <f t="shared" si="1"/>
        <v>1.05874535707013</v>
      </c>
      <c r="H21" s="45">
        <f t="shared" si="1"/>
        <v>1.0318945743283072</v>
      </c>
      <c r="I21" s="45">
        <f t="shared" si="1"/>
        <v>1.0174180169925557</v>
      </c>
      <c r="J21" s="45">
        <f t="shared" si="1"/>
        <v>1.0095427588235237</v>
      </c>
      <c r="K21" s="45">
        <f t="shared" si="1"/>
        <v>1.0052371547688279</v>
      </c>
      <c r="L21" s="45">
        <f t="shared" si="1"/>
        <v>1.0028771292454164</v>
      </c>
      <c r="M21" s="45">
        <f>N6/M6</f>
        <v>1.0035176131612327</v>
      </c>
      <c r="N21" s="46"/>
      <c r="P21" s="47">
        <f>SUMSQ(AB6:AB17)</f>
        <v>2.291905745254065E-2</v>
      </c>
      <c r="Q21" t="s">
        <v>21</v>
      </c>
      <c r="R21" t="s">
        <v>45</v>
      </c>
      <c r="AA21" s="3"/>
    </row>
    <row r="22" spans="2:28" x14ac:dyDescent="0.25">
      <c r="B22" s="24">
        <v>2</v>
      </c>
      <c r="C22" s="45">
        <f t="shared" ref="C22:C31" si="2">D7/C7</f>
        <v>1.8869167584590556</v>
      </c>
      <c r="D22" s="45">
        <f t="shared" si="1"/>
        <v>1.417960078787722</v>
      </c>
      <c r="E22" s="45">
        <f t="shared" si="1"/>
        <v>1.2117559955945154</v>
      </c>
      <c r="F22" s="45">
        <f t="shared" si="1"/>
        <v>1.111420386466625</v>
      </c>
      <c r="G22" s="45">
        <f t="shared" si="1"/>
        <v>1.0598224374651257</v>
      </c>
      <c r="H22" s="45">
        <f t="shared" si="1"/>
        <v>1.0324719228025987</v>
      </c>
      <c r="I22" s="45">
        <f t="shared" si="1"/>
        <v>1.0177309487566228</v>
      </c>
      <c r="J22" s="45">
        <f t="shared" si="1"/>
        <v>1.0097135073963834</v>
      </c>
      <c r="K22" s="45">
        <f t="shared" si="1"/>
        <v>1.0053307071376663</v>
      </c>
      <c r="L22" s="45">
        <f t="shared" si="1"/>
        <v>1.0029284800529825</v>
      </c>
      <c r="M22" s="45"/>
      <c r="N22" s="46"/>
      <c r="Z22" s="3"/>
      <c r="AA22" s="3"/>
    </row>
    <row r="23" spans="2:28" x14ac:dyDescent="0.25">
      <c r="B23" s="24">
        <v>3</v>
      </c>
      <c r="C23" s="45">
        <f t="shared" si="2"/>
        <v>1.9074896506310826</v>
      </c>
      <c r="D23" s="45">
        <f t="shared" si="1"/>
        <v>1.4264421593571228</v>
      </c>
      <c r="E23" s="45">
        <f t="shared" si="1"/>
        <v>1.2157375223258113</v>
      </c>
      <c r="F23" s="45">
        <f t="shared" si="1"/>
        <v>1.11342735977108</v>
      </c>
      <c r="G23" s="45">
        <f t="shared" si="1"/>
        <v>1.0608745725742426</v>
      </c>
      <c r="H23" s="45">
        <f t="shared" si="1"/>
        <v>1.0330354522337346</v>
      </c>
      <c r="I23" s="45">
        <f t="shared" si="1"/>
        <v>1.0180365969628284</v>
      </c>
      <c r="J23" s="45">
        <f t="shared" si="1"/>
        <v>1.0098802213880762</v>
      </c>
      <c r="K23" s="45">
        <f t="shared" si="1"/>
        <v>1.0054220400604827</v>
      </c>
      <c r="L23" s="45"/>
      <c r="M23" s="45"/>
      <c r="N23" s="46"/>
      <c r="P23" s="48" t="s">
        <v>46</v>
      </c>
      <c r="Z23" s="3"/>
      <c r="AA23" s="3"/>
    </row>
    <row r="24" spans="2:28" x14ac:dyDescent="0.25">
      <c r="B24" s="24">
        <v>4</v>
      </c>
      <c r="C24" s="45">
        <f t="shared" si="2"/>
        <v>1.9277949388657316</v>
      </c>
      <c r="D24" s="45">
        <f t="shared" si="1"/>
        <v>1.4347738491650845</v>
      </c>
      <c r="E24" s="45">
        <f t="shared" si="1"/>
        <v>1.219637913256904</v>
      </c>
      <c r="F24" s="45">
        <f t="shared" si="1"/>
        <v>1.1153905417308867</v>
      </c>
      <c r="G24" s="45">
        <f t="shared" si="1"/>
        <v>1.0619029503331985</v>
      </c>
      <c r="H24" s="45">
        <f t="shared" si="1"/>
        <v>1.0335861144855405</v>
      </c>
      <c r="I24" s="45">
        <f t="shared" si="1"/>
        <v>1.0183350296155786</v>
      </c>
      <c r="J24" s="45">
        <f t="shared" si="1"/>
        <v>1.0100429827875566</v>
      </c>
      <c r="K24" s="45"/>
      <c r="L24" s="45"/>
      <c r="M24" s="45"/>
      <c r="N24" s="46"/>
      <c r="P24" s="49" t="s">
        <v>47</v>
      </c>
      <c r="Q24" s="50"/>
      <c r="R24" s="51"/>
      <c r="S24" s="52" t="s">
        <v>48</v>
      </c>
      <c r="Z24" s="3"/>
      <c r="AA24" s="3"/>
    </row>
    <row r="25" spans="2:28" x14ac:dyDescent="0.25">
      <c r="B25" s="24">
        <v>5</v>
      </c>
      <c r="C25" s="45">
        <f t="shared" si="2"/>
        <v>1.9478420137425412</v>
      </c>
      <c r="D25" s="45">
        <f t="shared" si="1"/>
        <v>1.4429607677761065</v>
      </c>
      <c r="E25" s="45">
        <f t="shared" si="1"/>
        <v>1.2234606682645408</v>
      </c>
      <c r="F25" s="45">
        <f t="shared" si="1"/>
        <v>1.1173120391665268</v>
      </c>
      <c r="G25" s="45">
        <f t="shared" si="1"/>
        <v>1.0629087775011659</v>
      </c>
      <c r="H25" s="45">
        <f t="shared" si="1"/>
        <v>1.0341244088762207</v>
      </c>
      <c r="I25" s="45">
        <f t="shared" si="1"/>
        <v>1.0186265861377268</v>
      </c>
      <c r="J25" s="45"/>
      <c r="K25" s="45"/>
      <c r="L25" s="45"/>
      <c r="M25" s="45"/>
      <c r="N25" s="46"/>
      <c r="P25" s="53" t="s">
        <v>49</v>
      </c>
      <c r="Q25" s="54"/>
      <c r="R25" s="55"/>
      <c r="S25" s="56">
        <v>2.7533169194952675E-2</v>
      </c>
      <c r="T25" t="s">
        <v>21</v>
      </c>
      <c r="U25" t="s">
        <v>50</v>
      </c>
      <c r="Z25" s="3"/>
      <c r="AA25" s="3"/>
    </row>
    <row r="26" spans="2:28" x14ac:dyDescent="0.25">
      <c r="B26" s="24">
        <v>6</v>
      </c>
      <c r="C26" s="45">
        <f t="shared" si="2"/>
        <v>1.9676399230957031</v>
      </c>
      <c r="D26" s="45">
        <f t="shared" si="1"/>
        <v>1.4510090053411657</v>
      </c>
      <c r="E26" s="45">
        <f t="shared" si="1"/>
        <v>1.2272090248794254</v>
      </c>
      <c r="F26" s="45">
        <f t="shared" si="1"/>
        <v>1.1191936325891587</v>
      </c>
      <c r="G26" s="45">
        <f t="shared" si="1"/>
        <v>1.0638926752166118</v>
      </c>
      <c r="H26" s="45">
        <f t="shared" si="1"/>
        <v>1.0346509367920478</v>
      </c>
      <c r="I26" s="45"/>
      <c r="J26" s="45"/>
      <c r="K26" s="45"/>
      <c r="L26" s="45"/>
      <c r="M26" s="45"/>
      <c r="N26" s="46"/>
      <c r="P26" s="53" t="s">
        <v>51</v>
      </c>
      <c r="Q26" s="54"/>
      <c r="R26" s="55"/>
      <c r="S26" s="56">
        <v>3.1708245524889017E-2</v>
      </c>
      <c r="Z26" s="3"/>
      <c r="AA26" s="3"/>
    </row>
    <row r="27" spans="2:28" x14ac:dyDescent="0.25">
      <c r="B27" s="24">
        <v>7</v>
      </c>
      <c r="C27" s="45">
        <f t="shared" si="2"/>
        <v>1.9871974609782654</v>
      </c>
      <c r="D27" s="45">
        <f t="shared" si="1"/>
        <v>1.4589236653399589</v>
      </c>
      <c r="E27" s="45">
        <f t="shared" si="1"/>
        <v>1.2308862069450193</v>
      </c>
      <c r="F27" s="45">
        <f t="shared" si="1"/>
        <v>1.1210367409469839</v>
      </c>
      <c r="G27" s="45">
        <f t="shared" si="1"/>
        <v>1.0648560847223059</v>
      </c>
      <c r="H27" s="45"/>
      <c r="I27" s="45"/>
      <c r="J27" s="45"/>
      <c r="K27" s="45"/>
      <c r="L27" s="45"/>
      <c r="M27" s="45"/>
      <c r="N27" s="46"/>
      <c r="P27" s="53" t="s">
        <v>52</v>
      </c>
      <c r="Q27" s="54"/>
      <c r="R27" s="55"/>
      <c r="S27" s="56">
        <v>2.8833930087672249E-2</v>
      </c>
      <c r="Z27" s="3"/>
      <c r="AA27" s="3"/>
    </row>
    <row r="28" spans="2:28" x14ac:dyDescent="0.25">
      <c r="B28" s="24">
        <v>8</v>
      </c>
      <c r="C28" s="57">
        <f t="shared" si="2"/>
        <v>3.3437014261881512</v>
      </c>
      <c r="D28" s="57">
        <f t="shared" si="1"/>
        <v>1.3522496136095241</v>
      </c>
      <c r="E28" s="57">
        <f t="shared" si="1"/>
        <v>1.0783611941413336</v>
      </c>
      <c r="F28" s="57">
        <f t="shared" si="1"/>
        <v>1.0190396205073651</v>
      </c>
      <c r="G28" s="58" t="s">
        <v>25</v>
      </c>
      <c r="H28" s="57" t="s">
        <v>53</v>
      </c>
      <c r="I28" s="57"/>
      <c r="J28" s="57"/>
      <c r="K28" s="57"/>
      <c r="L28" s="57"/>
      <c r="M28" s="57"/>
      <c r="N28" s="57"/>
      <c r="P28" s="53" t="s">
        <v>54</v>
      </c>
      <c r="Q28" s="54"/>
      <c r="R28" s="55"/>
      <c r="S28" s="56">
        <v>2.7944410918406146E-2</v>
      </c>
      <c r="Z28" s="3"/>
      <c r="AA28" s="3"/>
    </row>
    <row r="29" spans="2:28" x14ac:dyDescent="0.25">
      <c r="B29" s="24">
        <v>9</v>
      </c>
      <c r="C29" s="45">
        <f t="shared" si="2"/>
        <v>2.0256225585937502</v>
      </c>
      <c r="D29" s="45">
        <f t="shared" si="1"/>
        <v>1.4743726108188351</v>
      </c>
      <c r="E29" s="45">
        <f t="shared" si="1"/>
        <v>1.238037911066256</v>
      </c>
      <c r="F29" s="45"/>
      <c r="G29" s="45"/>
      <c r="H29" s="57" t="s">
        <v>79</v>
      </c>
      <c r="I29" s="57"/>
      <c r="J29" s="57"/>
      <c r="K29" s="57"/>
      <c r="L29" s="57"/>
      <c r="M29" s="57"/>
      <c r="N29" s="57"/>
      <c r="P29" s="53" t="s">
        <v>55</v>
      </c>
      <c r="Q29" s="54"/>
      <c r="R29" s="55"/>
      <c r="S29" s="56">
        <v>2.7100844494057762E-2</v>
      </c>
      <c r="Z29" s="3"/>
      <c r="AA29" s="3"/>
    </row>
    <row r="30" spans="2:28" x14ac:dyDescent="0.25">
      <c r="B30" s="24">
        <v>10</v>
      </c>
      <c r="C30" s="45">
        <f t="shared" si="2"/>
        <v>2.04450548657451</v>
      </c>
      <c r="D30" s="45">
        <f t="shared" si="1"/>
        <v>1.4819157080182705</v>
      </c>
      <c r="E30" s="45"/>
      <c r="F30" s="45"/>
      <c r="G30" s="45"/>
      <c r="H30" s="45"/>
      <c r="I30" s="45"/>
      <c r="J30" s="45"/>
      <c r="K30" s="45"/>
      <c r="L30" s="45"/>
      <c r="M30" s="45"/>
      <c r="N30" s="46"/>
      <c r="P30" s="59" t="s">
        <v>56</v>
      </c>
      <c r="Q30" s="54"/>
      <c r="R30" s="55"/>
      <c r="S30" s="56">
        <v>3.6832138202834853E-2</v>
      </c>
      <c r="T30" t="s">
        <v>21</v>
      </c>
      <c r="U30" t="s">
        <v>80</v>
      </c>
      <c r="Z30" s="3"/>
      <c r="AA30" s="3"/>
    </row>
    <row r="31" spans="2:28" x14ac:dyDescent="0.25">
      <c r="B31" s="24">
        <v>11</v>
      </c>
      <c r="C31" s="45">
        <f t="shared" si="2"/>
        <v>2.0631771087646484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P31" s="60" t="s">
        <v>57</v>
      </c>
      <c r="Q31" s="61"/>
      <c r="R31" s="62"/>
      <c r="S31" s="63">
        <v>2.0572376194746823E-2</v>
      </c>
      <c r="T31" t="s">
        <v>21</v>
      </c>
      <c r="U31" t="s">
        <v>58</v>
      </c>
      <c r="Z31" s="3"/>
      <c r="AA31" s="3"/>
    </row>
    <row r="32" spans="2:28" x14ac:dyDescent="0.25">
      <c r="B32" s="24">
        <v>12</v>
      </c>
      <c r="C32" s="64"/>
      <c r="D32" s="64"/>
      <c r="E32" s="64" t="s">
        <v>59</v>
      </c>
      <c r="F32" s="65"/>
      <c r="G32" s="65"/>
      <c r="H32" s="65"/>
      <c r="I32" s="65"/>
      <c r="J32" s="65"/>
      <c r="K32" s="65"/>
      <c r="L32" s="65"/>
      <c r="M32" s="65"/>
      <c r="N32" s="66"/>
      <c r="Z32" s="3"/>
      <c r="AA32" s="3"/>
    </row>
    <row r="33" spans="2:27" x14ac:dyDescent="0.25">
      <c r="Z33" s="3"/>
      <c r="AA33" s="3"/>
    </row>
    <row r="34" spans="2:27" x14ac:dyDescent="0.25">
      <c r="B34" t="s">
        <v>49</v>
      </c>
      <c r="C34" s="46">
        <f>AVERAGE(C21:C32)</f>
        <v>2.0879957704035861</v>
      </c>
      <c r="D34" s="46">
        <f t="shared" ref="D34:M34" si="3">AVERAGE(D21:D32)</f>
        <v>1.4349928000082393</v>
      </c>
      <c r="E34" s="46">
        <f t="shared" si="3"/>
        <v>1.2058640418028572</v>
      </c>
      <c r="F34" s="46">
        <f t="shared" si="3"/>
        <v>1.1032734899491734</v>
      </c>
      <c r="G34" s="46">
        <f t="shared" si="3"/>
        <v>1.0618575506975401</v>
      </c>
      <c r="H34" s="46">
        <f t="shared" si="3"/>
        <v>1.0332939015864084</v>
      </c>
      <c r="I34" s="46">
        <f t="shared" si="3"/>
        <v>1.0180294356930626</v>
      </c>
      <c r="J34" s="46">
        <f t="shared" si="3"/>
        <v>1.009794867598885</v>
      </c>
      <c r="K34" s="46">
        <f t="shared" si="3"/>
        <v>1.0053299673223257</v>
      </c>
      <c r="L34" s="46">
        <f t="shared" si="3"/>
        <v>1.0029028046491995</v>
      </c>
      <c r="M34" s="46">
        <f t="shared" si="3"/>
        <v>1.0035176131612327</v>
      </c>
      <c r="N34" s="70">
        <f>1</f>
        <v>1</v>
      </c>
      <c r="P34" s="69" t="s">
        <v>60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3"/>
    </row>
    <row r="35" spans="2:27" x14ac:dyDescent="0.25">
      <c r="B35" t="s">
        <v>61</v>
      </c>
      <c r="C35" s="46">
        <f>SUM(D6:D16)/SUM(C6:C16)</f>
        <v>2.1370660957394616</v>
      </c>
      <c r="D35" s="46">
        <f>SUM(E6:E15)/SUM(D6:D15)</f>
        <v>1.4234217650078789</v>
      </c>
      <c r="E35" s="46">
        <f>SUM(F6:F14)/SUM(E6:E14)</f>
        <v>1.1890875231496847</v>
      </c>
      <c r="F35" s="46">
        <f>SUM(G6:G13)/SUM(F6:F13)</f>
        <v>1.0933029329192165</v>
      </c>
      <c r="G35" s="46">
        <f>SUM(H6:H12)/SUM(G6:G12)</f>
        <v>1.0618488691530297</v>
      </c>
      <c r="H35" s="46">
        <f>SUM(I6:I11)/SUM(H6:H11)</f>
        <v>1.0332919955671636</v>
      </c>
      <c r="I35" s="46">
        <f>SUM(J6:J10)/SUM(I6:I10)</f>
        <v>1.0180290371088763</v>
      </c>
      <c r="J35" s="46">
        <f>SUM(K6:K9)/SUM(J6:J9)</f>
        <v>1.009794791099371</v>
      </c>
      <c r="K35" s="46">
        <f>SUM(L6:L8)/SUM(K6:K8)</f>
        <v>1.0053299547321695</v>
      </c>
      <c r="L35" s="46">
        <f>SUM(M6:M7)/SUM(L6:L7)</f>
        <v>1.0029028031891674</v>
      </c>
      <c r="M35" s="46">
        <f>SUM(N6)/SUM(M6)</f>
        <v>1.0035176131612327</v>
      </c>
      <c r="N35" s="70">
        <f>1</f>
        <v>1</v>
      </c>
      <c r="P35" s="34" t="s">
        <v>62</v>
      </c>
      <c r="Q35" t="s">
        <v>63</v>
      </c>
      <c r="AA35" s="3"/>
    </row>
    <row r="36" spans="2:27" x14ac:dyDescent="0.25">
      <c r="B36" t="s">
        <v>64</v>
      </c>
      <c r="C36">
        <f>PRODUCT(C21:C32)^(1/COUNT(C21:C32))</f>
        <v>2.0588423343802136</v>
      </c>
      <c r="D36">
        <f t="shared" ref="D36:M36" si="4">PRODUCT(D21:D32)^(1/COUNT(D21:D32))</f>
        <v>1.4345497782956207</v>
      </c>
      <c r="E36">
        <f t="shared" si="4"/>
        <v>1.2049329774213364</v>
      </c>
      <c r="F36" s="71">
        <f t="shared" si="4"/>
        <v>1.1027870649032596</v>
      </c>
      <c r="G36">
        <f t="shared" si="4"/>
        <v>1.061855597537352</v>
      </c>
      <c r="H36">
        <f t="shared" si="4"/>
        <v>1.0332934727491376</v>
      </c>
      <c r="I36">
        <f t="shared" si="4"/>
        <v>1.0180293460135417</v>
      </c>
      <c r="J36">
        <f t="shared" si="4"/>
        <v>1.0097948503893035</v>
      </c>
      <c r="K36">
        <f t="shared" si="4"/>
        <v>1.0053299644887421</v>
      </c>
      <c r="L36" s="71">
        <f t="shared" si="4"/>
        <v>1.0029028043205404</v>
      </c>
      <c r="M36" s="71">
        <f t="shared" si="4"/>
        <v>1.0035176131612327</v>
      </c>
      <c r="N36" s="70">
        <f>1</f>
        <v>1</v>
      </c>
      <c r="P36" s="70"/>
      <c r="Q36" t="s">
        <v>65</v>
      </c>
      <c r="Z36" s="3"/>
      <c r="AA36" s="3"/>
    </row>
    <row r="37" spans="2:27" x14ac:dyDescent="0.25">
      <c r="B37" t="s">
        <v>54</v>
      </c>
      <c r="C37" s="46">
        <f>MEDIAN(C21:C32)</f>
        <v>1.9676399230957031</v>
      </c>
      <c r="D37" s="46">
        <f>MEDIAN(D21:D32)</f>
        <v>1.4388673084705954</v>
      </c>
      <c r="E37" s="46">
        <f>MEDIAN(E21:E32)</f>
        <v>1.219637913256904</v>
      </c>
      <c r="F37" s="46">
        <f>MEDIAN(F21:F32)</f>
        <v>1.1144089507509833</v>
      </c>
      <c r="G37" s="46">
        <f>MEDIAN(G21:G32)</f>
        <v>1.0619029503331985</v>
      </c>
      <c r="H37" s="46">
        <f>MEDIAN(H21:H32)</f>
        <v>1.0333107833596376</v>
      </c>
      <c r="I37" s="46">
        <f>MEDIAN(I21:I32)</f>
        <v>1.0180365969628284</v>
      </c>
      <c r="J37" s="46">
        <f>MEDIAN(J21:J32)</f>
        <v>1.0097968643922299</v>
      </c>
      <c r="K37" s="46">
        <f>MEDIAN(K21:K32)</f>
        <v>1.0053307071376663</v>
      </c>
      <c r="L37" s="46">
        <f>MEDIAN(L21:L32)</f>
        <v>1.0029028046491995</v>
      </c>
      <c r="M37" s="46">
        <f>MEDIAN(M21:M32)</f>
        <v>1.0035176131612327</v>
      </c>
      <c r="N37" s="70">
        <f>1</f>
        <v>1</v>
      </c>
      <c r="P37" s="34" t="s">
        <v>66</v>
      </c>
      <c r="Q37" t="s">
        <v>67</v>
      </c>
      <c r="Z37" s="3"/>
      <c r="AA37" s="3"/>
    </row>
    <row r="38" spans="2:27" x14ac:dyDescent="0.25">
      <c r="B38" t="s">
        <v>55</v>
      </c>
      <c r="C38" s="46">
        <f>IFERROR((SUM(C21:C32)-MIN(C21:C32)-MAX(C21:C32))/(COUNT(C21:C32)-2),"")</f>
        <v>1.973131766633921</v>
      </c>
      <c r="D38" s="46">
        <f>IFERROR((SUM(D21:D32)-MIN(D21:D32)-MAX(D21:D32))/(COUNT(D21:D32)-2),"")</f>
        <v>1.4394703348068247</v>
      </c>
      <c r="E38" s="46">
        <f>IFERROR((SUM(E21:E32)-MIN(E21:E32)-MAX(E21:E32))/(COUNT(E21:E32)-2),"")</f>
        <v>1.2194824672883038</v>
      </c>
      <c r="F38" s="46">
        <f>IFERROR((SUM(F21:F32)-MIN(F21:F32)-MAX(F21:F32))/(COUNT(F21:F32)-2),"")</f>
        <v>1.1143519263565065</v>
      </c>
      <c r="G38" s="46">
        <f>IFERROR((SUM(G21:G32)-MIN(G21:G32)-MAX(G21:G32))/(COUNT(G21:G32)-2),"")</f>
        <v>1.0618802826180687</v>
      </c>
      <c r="H38" s="46">
        <f>IFERROR((SUM(H21:H32)-MIN(H21:H32)-MAX(H21:H32))/(COUNT(H21:H32)-2),"")</f>
        <v>1.0333044745995239</v>
      </c>
      <c r="I38" s="46">
        <f>IFERROR((SUM(I21:I32)-MIN(I21:I32)-MAX(I21:I32))/(COUNT(I21:I32)-2),"")</f>
        <v>1.0180341917783433</v>
      </c>
      <c r="J38" s="46">
        <f>IFERROR((SUM(J21:J32)-MIN(J21:J32)-MAX(J21:J32))/(COUNT(J21:J32)-2),"")</f>
        <v>1.0097968643922299</v>
      </c>
      <c r="K38" s="46">
        <f>IFERROR((SUM(K21:K32)-MIN(K21:K32)-MAX(K21:K32))/(COUNT(K21:K32)-2),"")</f>
        <v>1.005330707137666</v>
      </c>
      <c r="L38" s="46">
        <v>1</v>
      </c>
      <c r="M38" s="46">
        <v>1</v>
      </c>
      <c r="N38" s="70">
        <f>1</f>
        <v>1</v>
      </c>
      <c r="Q38" t="s">
        <v>68</v>
      </c>
      <c r="Z38" s="3"/>
      <c r="AA38" s="3"/>
    </row>
    <row r="39" spans="2:27" x14ac:dyDescent="0.25">
      <c r="B39" t="s">
        <v>56</v>
      </c>
      <c r="C39" s="67">
        <f>AVERAGE(C29:C31)</f>
        <v>2.0444350513109697</v>
      </c>
      <c r="D39" s="46">
        <f>AVERAGE(D28:D30)</f>
        <v>1.4361793108155432</v>
      </c>
      <c r="E39" s="46">
        <f>AVERAGE(E27:E29)</f>
        <v>1.1824284373842029</v>
      </c>
      <c r="F39" s="46">
        <f>AVERAGE(F26:F28)</f>
        <v>1.086423331347836</v>
      </c>
      <c r="G39" s="67">
        <f>AVERAGE(G25:G27)</f>
        <v>1.0638858458133611</v>
      </c>
      <c r="H39" s="67">
        <f>AVERAGE(H24:H26)</f>
        <v>1.0341204867179361</v>
      </c>
      <c r="I39" s="67">
        <f>AVERAGE(I23:I25)</f>
        <v>1.0183327375720446</v>
      </c>
      <c r="J39" s="67">
        <f>AVERAGE(J22:J24)</f>
        <v>1.0098789038573388</v>
      </c>
      <c r="K39" s="67">
        <f>AVERAGE(K21:K23)</f>
        <v>1.0053299673223257</v>
      </c>
      <c r="L39" s="67">
        <v>1</v>
      </c>
      <c r="M39" s="67">
        <v>1</v>
      </c>
      <c r="N39" s="68">
        <f>1</f>
        <v>1</v>
      </c>
      <c r="Z39" s="3"/>
      <c r="AA39" s="3"/>
    </row>
    <row r="40" spans="2:27" x14ac:dyDescent="0.25">
      <c r="Z40" s="3"/>
      <c r="AA40" s="3"/>
    </row>
    <row r="41" spans="2:27" x14ac:dyDescent="0.25">
      <c r="B41" s="72" t="s">
        <v>69</v>
      </c>
      <c r="C41" s="73">
        <f>C37</f>
        <v>1.9676399230957031</v>
      </c>
      <c r="D41" s="74">
        <v>1.47</v>
      </c>
      <c r="E41" s="74">
        <v>1.23</v>
      </c>
      <c r="F41" s="74">
        <v>1.1200000000000001</v>
      </c>
      <c r="G41" s="73">
        <f t="shared" ref="G41:M41" si="5">G39</f>
        <v>1.0638858458133611</v>
      </c>
      <c r="H41" s="73">
        <f t="shared" si="5"/>
        <v>1.0341204867179361</v>
      </c>
      <c r="I41" s="73">
        <f t="shared" si="5"/>
        <v>1.0183327375720446</v>
      </c>
      <c r="J41" s="73">
        <f>J39</f>
        <v>1.0098789038573388</v>
      </c>
      <c r="K41" s="73">
        <f t="shared" si="5"/>
        <v>1.0053299673223257</v>
      </c>
      <c r="L41" s="73">
        <f t="shared" si="5"/>
        <v>1</v>
      </c>
      <c r="M41" s="73">
        <f t="shared" si="5"/>
        <v>1</v>
      </c>
      <c r="N41" s="75">
        <f>1</f>
        <v>1</v>
      </c>
      <c r="P41" s="76" t="s">
        <v>70</v>
      </c>
      <c r="Q41" s="77" t="s">
        <v>71</v>
      </c>
      <c r="Z41" s="3"/>
      <c r="AA41" s="3"/>
    </row>
    <row r="42" spans="2:27" x14ac:dyDescent="0.25">
      <c r="B42" s="76" t="s">
        <v>72</v>
      </c>
      <c r="C42" s="46">
        <f t="shared" ref="C42:L42" si="6">D42*C41</f>
        <v>4.5323130750061544</v>
      </c>
      <c r="D42" s="46">
        <f t="shared" si="6"/>
        <v>2.3034260597210445</v>
      </c>
      <c r="E42" s="46">
        <f t="shared" si="6"/>
        <v>1.5669565032115951</v>
      </c>
      <c r="F42" s="46">
        <f t="shared" si="6"/>
        <v>1.2739483765947928</v>
      </c>
      <c r="G42" s="46">
        <f t="shared" si="6"/>
        <v>1.1374539076739221</v>
      </c>
      <c r="H42" s="46">
        <f t="shared" si="6"/>
        <v>1.0691503342675988</v>
      </c>
      <c r="I42" s="46">
        <f t="shared" si="6"/>
        <v>1.0338740485268205</v>
      </c>
      <c r="J42" s="46">
        <f t="shared" si="6"/>
        <v>1.0152615254144046</v>
      </c>
      <c r="K42" s="46">
        <f t="shared" si="6"/>
        <v>1.0053299673223257</v>
      </c>
      <c r="L42" s="46">
        <f t="shared" si="6"/>
        <v>1</v>
      </c>
      <c r="M42" s="46">
        <f>N42*M41</f>
        <v>1</v>
      </c>
      <c r="N42" s="46">
        <f>N41</f>
        <v>1</v>
      </c>
      <c r="Q42" s="77" t="s">
        <v>81</v>
      </c>
      <c r="Z42" s="3"/>
      <c r="AA42" s="3"/>
    </row>
    <row r="43" spans="2:27" x14ac:dyDescent="0.25">
      <c r="B43" s="82" t="s">
        <v>82</v>
      </c>
      <c r="Q43" s="78" t="s">
        <v>73</v>
      </c>
      <c r="Z43" s="3"/>
      <c r="AA43" s="3"/>
    </row>
    <row r="44" spans="2:27" x14ac:dyDescent="0.25">
      <c r="B44" t="s">
        <v>74</v>
      </c>
      <c r="C44" s="79">
        <f>C42*C17</f>
        <v>319.92797566299834</v>
      </c>
      <c r="D44" s="79">
        <f>D42*D16</f>
        <v>342.1710661066856</v>
      </c>
      <c r="E44" s="79">
        <f>E42*E15</f>
        <v>348.79890836203771</v>
      </c>
      <c r="F44" s="79">
        <f>F42*F14</f>
        <v>353.27492781046101</v>
      </c>
      <c r="G44" s="79">
        <f>G42*G13</f>
        <v>678.19522910484307</v>
      </c>
      <c r="H44" s="79">
        <f>H42*H12</f>
        <v>356.43941244405943</v>
      </c>
      <c r="I44" s="79">
        <f>I42*I11</f>
        <v>357.01692073962062</v>
      </c>
      <c r="J44" s="79">
        <f>J42*J10</f>
        <v>357.34215803925343</v>
      </c>
      <c r="K44" s="79">
        <f>K42*K9</f>
        <v>357.52534778649732</v>
      </c>
      <c r="L44" s="79">
        <f>L42*L8</f>
        <v>357.62857055664062</v>
      </c>
      <c r="M44" s="79">
        <f>M42*M7</f>
        <v>358.71566772460937</v>
      </c>
      <c r="N44" s="79">
        <f>N42*N6</f>
        <v>360</v>
      </c>
      <c r="Q44" s="78" t="s">
        <v>75</v>
      </c>
      <c r="Z44" s="3"/>
      <c r="AA44" s="3"/>
    </row>
    <row r="45" spans="2:27" x14ac:dyDescent="0.25">
      <c r="B45" s="80" t="s">
        <v>76</v>
      </c>
      <c r="C45" s="24">
        <v>12</v>
      </c>
      <c r="D45" s="24">
        <v>11</v>
      </c>
      <c r="E45" s="24">
        <v>10</v>
      </c>
      <c r="F45" s="24">
        <v>9</v>
      </c>
      <c r="G45" s="24">
        <v>8</v>
      </c>
      <c r="H45" s="24">
        <v>7</v>
      </c>
      <c r="I45" s="24">
        <v>6</v>
      </c>
      <c r="J45" s="24">
        <v>5</v>
      </c>
      <c r="K45" s="24">
        <v>4</v>
      </c>
      <c r="L45" s="24">
        <v>3</v>
      </c>
      <c r="M45" s="24">
        <v>2</v>
      </c>
      <c r="N45" s="24">
        <v>1</v>
      </c>
      <c r="Z45" s="3"/>
      <c r="AA45" s="3"/>
    </row>
    <row r="46" spans="2:27" x14ac:dyDescent="0.2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</sheetData>
  <conditionalFormatting sqref="S25:S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original</vt:lpstr>
      <vt:lpstr>original!Print_Area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2020-05-12T19:29:06Z</cp:lastPrinted>
  <dcterms:created xsi:type="dcterms:W3CDTF">2020-05-12T19:24:08Z</dcterms:created>
  <dcterms:modified xsi:type="dcterms:W3CDTF">2020-05-13T18:12:09Z</dcterms:modified>
</cp:coreProperties>
</file>