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/>
  </bookViews>
  <sheets>
    <sheet name="F-07 (Set A) Q1" sheetId="1" r:id="rId1"/>
    <sheet name="F-07 (Set A) Q2" sheetId="2" r:id="rId2"/>
    <sheet name="F-07 (Set A) Q3" sheetId="3" r:id="rId3"/>
    <sheet name="F-07 (Set A) Q4" sheetId="4" r:id="rId4"/>
    <sheet name="F-07 (Set A) Q5" sheetId="5" r:id="rId5"/>
  </sheet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8" i="5" l="1"/>
  <c r="AE48" i="5"/>
  <c r="AD48" i="5"/>
  <c r="AU18" i="4"/>
  <c r="AU17" i="4"/>
  <c r="AU16" i="4"/>
  <c r="AU15" i="4"/>
  <c r="AU14" i="4"/>
  <c r="AU13" i="4"/>
  <c r="AF49" i="5"/>
  <c r="AE49" i="5"/>
  <c r="AD49" i="5"/>
  <c r="AD51" i="5"/>
  <c r="AU18" i="5"/>
  <c r="AE51" i="5"/>
  <c r="AU17" i="5"/>
  <c r="AF51" i="5"/>
  <c r="AU16" i="5"/>
  <c r="AU15" i="5"/>
  <c r="AU14" i="5"/>
  <c r="AU13" i="5"/>
  <c r="AI13" i="5"/>
  <c r="AH14" i="5"/>
  <c r="AH13" i="5"/>
  <c r="AG15" i="5"/>
  <c r="AG14" i="5"/>
  <c r="AG13" i="5"/>
  <c r="AF16" i="5"/>
  <c r="AF15" i="5"/>
  <c r="AF14" i="5"/>
  <c r="AF13" i="5"/>
  <c r="AE17" i="5"/>
  <c r="AE16" i="5"/>
  <c r="AE15" i="5"/>
  <c r="AE14" i="5"/>
  <c r="AE13" i="5"/>
  <c r="AD18" i="5"/>
  <c r="AD17" i="5"/>
  <c r="AD16" i="5"/>
  <c r="AD15" i="5"/>
  <c r="AD14" i="5"/>
  <c r="AD13" i="5"/>
  <c r="AI51" i="5"/>
  <c r="AH28" i="5"/>
  <c r="AH41" i="5"/>
  <c r="AH48" i="5"/>
  <c r="AH49" i="5"/>
  <c r="AH51" i="5"/>
  <c r="AG28" i="5"/>
  <c r="AG29" i="5"/>
  <c r="AG41" i="5"/>
  <c r="AG48" i="5"/>
  <c r="AG49" i="5"/>
  <c r="AG51" i="5"/>
  <c r="AF28" i="5"/>
  <c r="AF29" i="5"/>
  <c r="AF30" i="5"/>
  <c r="AF41" i="5"/>
  <c r="AE28" i="5"/>
  <c r="AE29" i="5"/>
  <c r="AE30" i="5"/>
  <c r="AE31" i="5"/>
  <c r="AE41" i="5"/>
  <c r="AD28" i="5"/>
  <c r="AD29" i="5"/>
  <c r="AD30" i="5"/>
  <c r="AD31" i="5"/>
  <c r="AD32" i="5"/>
  <c r="AD41" i="5"/>
  <c r="AF46" i="5"/>
  <c r="AE46" i="5"/>
  <c r="AD46" i="5"/>
  <c r="AG45" i="5"/>
  <c r="AF45" i="5"/>
  <c r="AE45" i="5"/>
  <c r="AD45" i="5"/>
  <c r="AH44" i="5"/>
  <c r="AG44" i="5"/>
  <c r="AF44" i="5"/>
  <c r="AE44" i="5"/>
  <c r="AD44" i="5"/>
  <c r="AH43" i="5"/>
  <c r="AG43" i="5"/>
  <c r="AF43" i="5"/>
  <c r="AE43" i="5"/>
  <c r="AD43" i="5"/>
  <c r="AH42" i="5"/>
  <c r="AG42" i="5"/>
  <c r="AF42" i="5"/>
  <c r="AE42" i="5"/>
  <c r="AD42" i="5"/>
  <c r="AC14" i="5"/>
  <c r="AC15" i="5"/>
  <c r="AC16" i="5"/>
  <c r="AC17" i="5"/>
  <c r="AC18" i="5"/>
  <c r="AC19" i="5"/>
  <c r="AC20" i="5"/>
  <c r="AC21" i="5"/>
  <c r="AC22" i="5"/>
  <c r="AC23" i="5"/>
  <c r="AC24" i="5"/>
  <c r="AC39" i="5"/>
  <c r="AC38" i="5"/>
  <c r="AC37" i="5"/>
  <c r="AC36" i="5"/>
  <c r="AC35" i="5"/>
  <c r="AC34" i="5"/>
  <c r="AC33" i="5"/>
  <c r="AC32" i="5"/>
  <c r="AC31" i="5"/>
  <c r="AC30" i="5"/>
  <c r="AC29" i="5"/>
  <c r="BC13" i="5"/>
  <c r="BC14" i="5"/>
  <c r="BC15" i="5"/>
  <c r="BC16" i="5"/>
  <c r="BC17" i="5"/>
  <c r="BC18" i="5"/>
  <c r="AQ28" i="5"/>
  <c r="AC28" i="5"/>
  <c r="AE12" i="5"/>
  <c r="AF12" i="5"/>
  <c r="AG12" i="5"/>
  <c r="AH12" i="5"/>
  <c r="AI12" i="5"/>
  <c r="AH27" i="5"/>
  <c r="AG27" i="5"/>
  <c r="AF27" i="5"/>
  <c r="AE27" i="5"/>
  <c r="AD27" i="5"/>
  <c r="AJ12" i="5"/>
  <c r="AK12" i="5"/>
  <c r="AL12" i="5"/>
  <c r="AM12" i="5"/>
  <c r="AN12" i="5"/>
  <c r="AO12" i="5"/>
  <c r="AK9" i="5"/>
  <c r="AJ9" i="5"/>
  <c r="AG9" i="5"/>
  <c r="AD9" i="5"/>
  <c r="AC9" i="5"/>
  <c r="AK8" i="5"/>
  <c r="AJ8" i="5"/>
  <c r="AG8" i="5"/>
  <c r="AD8" i="5"/>
  <c r="AC8" i="5"/>
  <c r="AI4" i="5"/>
  <c r="AH4" i="5"/>
  <c r="AG4" i="5"/>
  <c r="AF4" i="5"/>
  <c r="AE4" i="5"/>
  <c r="AD4" i="5"/>
  <c r="AC39" i="4"/>
  <c r="AC38" i="4"/>
  <c r="AC37" i="4"/>
  <c r="AC36" i="4"/>
  <c r="AC35" i="4"/>
  <c r="AC34" i="4"/>
  <c r="AC33" i="4"/>
  <c r="AC32" i="4"/>
  <c r="AC31" i="4"/>
  <c r="AC30" i="4"/>
  <c r="AC29" i="4"/>
  <c r="AC28" i="4"/>
  <c r="AI4" i="4"/>
  <c r="AH4" i="4"/>
  <c r="AG4" i="4"/>
  <c r="AF4" i="4"/>
  <c r="AE4" i="4"/>
  <c r="AD4" i="4"/>
  <c r="AD32" i="4"/>
  <c r="AE31" i="4"/>
  <c r="AD31" i="4"/>
  <c r="AF30" i="4"/>
  <c r="AE30" i="4"/>
  <c r="AD30" i="4"/>
  <c r="AG29" i="4"/>
  <c r="AF29" i="4"/>
  <c r="AE29" i="4"/>
  <c r="AD29" i="4"/>
  <c r="AH28" i="4"/>
  <c r="AG28" i="4"/>
  <c r="AF28" i="4"/>
  <c r="AE28" i="4"/>
  <c r="AD28" i="4"/>
  <c r="AC9" i="4"/>
  <c r="AK9" i="4"/>
  <c r="AJ9" i="4"/>
  <c r="AK8" i="4"/>
  <c r="AJ8" i="4"/>
  <c r="AG9" i="4"/>
  <c r="AG8" i="4"/>
  <c r="AD9" i="4"/>
  <c r="AD8" i="4"/>
  <c r="AC8" i="4"/>
  <c r="AI51" i="4"/>
  <c r="AH41" i="4"/>
  <c r="AH48" i="4"/>
  <c r="AH49" i="4"/>
  <c r="AH51" i="4"/>
  <c r="AG41" i="4"/>
  <c r="AG48" i="4"/>
  <c r="AG49" i="4"/>
  <c r="AG51" i="4"/>
  <c r="AF41" i="4"/>
  <c r="AF48" i="4"/>
  <c r="AF49" i="4"/>
  <c r="AF51" i="4"/>
  <c r="AE41" i="4"/>
  <c r="AE48" i="4"/>
  <c r="AE49" i="4"/>
  <c r="AE51" i="4"/>
  <c r="AD41" i="4"/>
  <c r="AD48" i="4"/>
  <c r="AD49" i="4"/>
  <c r="AD51" i="4"/>
  <c r="AF46" i="4"/>
  <c r="AE46" i="4"/>
  <c r="AD46" i="4"/>
  <c r="AG45" i="4"/>
  <c r="AF45" i="4"/>
  <c r="AE45" i="4"/>
  <c r="AD45" i="4"/>
  <c r="AH44" i="4"/>
  <c r="AG44" i="4"/>
  <c r="AF44" i="4"/>
  <c r="AE44" i="4"/>
  <c r="AD44" i="4"/>
  <c r="AH43" i="4"/>
  <c r="AG43" i="4"/>
  <c r="AF43" i="4"/>
  <c r="AE43" i="4"/>
  <c r="AD43" i="4"/>
  <c r="AH42" i="4"/>
  <c r="AG42" i="4"/>
  <c r="AF42" i="4"/>
  <c r="AE42" i="4"/>
  <c r="AD42" i="4"/>
  <c r="BC13" i="4"/>
  <c r="BC14" i="4"/>
  <c r="BC15" i="4"/>
  <c r="BC16" i="4"/>
  <c r="BC17" i="4"/>
  <c r="BC18" i="4"/>
  <c r="AQ28" i="4"/>
  <c r="AE12" i="4"/>
  <c r="AF12" i="4"/>
  <c r="AG12" i="4"/>
  <c r="AH12" i="4"/>
  <c r="AI12" i="4"/>
  <c r="AH27" i="4"/>
  <c r="AG27" i="4"/>
  <c r="AF27" i="4"/>
  <c r="AE27" i="4"/>
  <c r="AD27" i="4"/>
  <c r="AC14" i="4"/>
  <c r="AC15" i="4"/>
  <c r="AC16" i="4"/>
  <c r="AC17" i="4"/>
  <c r="AC18" i="4"/>
  <c r="AC19" i="4"/>
  <c r="AC20" i="4"/>
  <c r="AC21" i="4"/>
  <c r="AC22" i="4"/>
  <c r="AC23" i="4"/>
  <c r="AC24" i="4"/>
  <c r="AJ12" i="4"/>
  <c r="AK12" i="4"/>
  <c r="AL12" i="4"/>
  <c r="AM12" i="4"/>
  <c r="AN12" i="4"/>
  <c r="AO12" i="4"/>
  <c r="AF16" i="3"/>
  <c r="AI12" i="3"/>
  <c r="AH4" i="3"/>
  <c r="AH8" i="3"/>
  <c r="AH12" i="3"/>
  <c r="AG4" i="3"/>
  <c r="AG5" i="3"/>
  <c r="AG8" i="3"/>
  <c r="AG12" i="3"/>
  <c r="AF4" i="3"/>
  <c r="AF5" i="3"/>
  <c r="AF6" i="3"/>
  <c r="AF8" i="3"/>
  <c r="AF12" i="3"/>
  <c r="AF17" i="3"/>
  <c r="AK26" i="3"/>
  <c r="AM26" i="3"/>
  <c r="AF26" i="3"/>
  <c r="C11" i="3"/>
  <c r="C12" i="3"/>
  <c r="C13" i="3"/>
  <c r="AE26" i="3"/>
  <c r="AG16" i="3"/>
  <c r="AG17" i="3"/>
  <c r="AK25" i="3"/>
  <c r="AM25" i="3"/>
  <c r="AG25" i="3"/>
  <c r="AF25" i="3"/>
  <c r="AE25" i="3"/>
  <c r="AH16" i="3"/>
  <c r="AH17" i="3"/>
  <c r="AK24" i="3"/>
  <c r="AM24" i="3"/>
  <c r="AH24" i="3"/>
  <c r="AG24" i="3"/>
  <c r="AF24" i="3"/>
  <c r="AE24" i="3"/>
  <c r="AI16" i="3"/>
  <c r="AI17" i="3"/>
  <c r="AK23" i="3"/>
  <c r="AM23" i="3"/>
  <c r="AI23" i="3"/>
  <c r="AH23" i="3"/>
  <c r="AG23" i="3"/>
  <c r="AF23" i="3"/>
  <c r="AE23" i="3"/>
  <c r="AI15" i="3"/>
  <c r="AH15" i="3"/>
  <c r="AG15" i="3"/>
  <c r="AF15" i="3"/>
  <c r="AI11" i="3"/>
  <c r="AH11" i="3"/>
  <c r="AG11" i="3"/>
  <c r="AF11" i="3"/>
  <c r="AE5" i="3"/>
  <c r="AE6" i="3"/>
  <c r="AE7" i="3"/>
  <c r="J5" i="3"/>
  <c r="AH3" i="3"/>
  <c r="AG3" i="3"/>
  <c r="AF3" i="3"/>
  <c r="AF16" i="2"/>
  <c r="AI12" i="2"/>
  <c r="AH4" i="2"/>
  <c r="AH8" i="2"/>
  <c r="AH12" i="2"/>
  <c r="AG4" i="2"/>
  <c r="AG5" i="2"/>
  <c r="AG8" i="2"/>
  <c r="AG12" i="2"/>
  <c r="AF4" i="2"/>
  <c r="AF5" i="2"/>
  <c r="AF6" i="2"/>
  <c r="AF12" i="2"/>
  <c r="AF17" i="2"/>
  <c r="AK26" i="2"/>
  <c r="AM26" i="2"/>
  <c r="AF26" i="2"/>
  <c r="C11" i="2"/>
  <c r="C12" i="2"/>
  <c r="C13" i="2"/>
  <c r="AE26" i="2"/>
  <c r="AG16" i="2"/>
  <c r="AG17" i="2"/>
  <c r="AK25" i="2"/>
  <c r="AM25" i="2"/>
  <c r="AG25" i="2"/>
  <c r="AF25" i="2"/>
  <c r="AE25" i="2"/>
  <c r="AH16" i="2"/>
  <c r="AH17" i="2"/>
  <c r="AK24" i="2"/>
  <c r="AM24" i="2"/>
  <c r="AH24" i="2"/>
  <c r="AG24" i="2"/>
  <c r="AF24" i="2"/>
  <c r="AE24" i="2"/>
  <c r="AI16" i="2"/>
  <c r="AI17" i="2"/>
  <c r="AK23" i="2"/>
  <c r="AM23" i="2"/>
  <c r="AI23" i="2"/>
  <c r="AH23" i="2"/>
  <c r="AG23" i="2"/>
  <c r="AF23" i="2"/>
  <c r="AE23" i="2"/>
  <c r="AI15" i="2"/>
  <c r="AH15" i="2"/>
  <c r="AG15" i="2"/>
  <c r="AF15" i="2"/>
  <c r="AI11" i="2"/>
  <c r="AH11" i="2"/>
  <c r="AG11" i="2"/>
  <c r="AF11" i="2"/>
  <c r="AE5" i="2"/>
  <c r="AE6" i="2"/>
  <c r="AE7" i="2"/>
  <c r="J5" i="2"/>
  <c r="AH3" i="2"/>
  <c r="AG3" i="2"/>
  <c r="AF3" i="2"/>
  <c r="AF16" i="1"/>
  <c r="AI12" i="1"/>
  <c r="AH4" i="1"/>
  <c r="AH8" i="1"/>
  <c r="AH12" i="1"/>
  <c r="AG4" i="1"/>
  <c r="AG5" i="1"/>
  <c r="AG8" i="1"/>
  <c r="AG12" i="1"/>
  <c r="AF4" i="1"/>
  <c r="AF5" i="1"/>
  <c r="AF6" i="1"/>
  <c r="AF8" i="1"/>
  <c r="AF12" i="1"/>
  <c r="AF17" i="1"/>
  <c r="AK26" i="1"/>
  <c r="AM26" i="1"/>
  <c r="AF26" i="1"/>
  <c r="C11" i="1"/>
  <c r="C12" i="1"/>
  <c r="C13" i="1"/>
  <c r="AE26" i="1"/>
  <c r="AG16" i="1"/>
  <c r="AG17" i="1"/>
  <c r="AK25" i="1"/>
  <c r="AM25" i="1"/>
  <c r="AG25" i="1"/>
  <c r="AF25" i="1"/>
  <c r="AE25" i="1"/>
  <c r="AH16" i="1"/>
  <c r="AH17" i="1"/>
  <c r="AK24" i="1"/>
  <c r="AM24" i="1"/>
  <c r="AH24" i="1"/>
  <c r="AG24" i="1"/>
  <c r="AF24" i="1"/>
  <c r="AE24" i="1"/>
  <c r="AI16" i="1"/>
  <c r="AI17" i="1"/>
  <c r="AK23" i="1"/>
  <c r="AM23" i="1"/>
  <c r="AI23" i="1"/>
  <c r="AH23" i="1"/>
  <c r="AG23" i="1"/>
  <c r="AF23" i="1"/>
  <c r="AE23" i="1"/>
  <c r="AI15" i="1"/>
  <c r="AH15" i="1"/>
  <c r="AG15" i="1"/>
  <c r="AF15" i="1"/>
  <c r="AI11" i="1"/>
  <c r="AH11" i="1"/>
  <c r="AG11" i="1"/>
  <c r="AF11" i="1"/>
  <c r="AE5" i="1"/>
  <c r="AE6" i="1"/>
  <c r="AE7" i="1"/>
  <c r="J5" i="1"/>
  <c r="AH3" i="1"/>
  <c r="AG3" i="1"/>
  <c r="AF3" i="1"/>
</calcChain>
</file>

<file path=xl/sharedStrings.xml><?xml version="1.0" encoding="utf-8"?>
<sst xmlns="http://schemas.openxmlformats.org/spreadsheetml/2006/main" count="928" uniqueCount="107">
  <si>
    <t>Reading:</t>
  </si>
  <si>
    <t>Friedland 07 (Development Technique)</t>
  </si>
  <si>
    <t>|</t>
  </si>
  <si>
    <t>Step A</t>
  </si>
  <si>
    <t>=====&gt;</t>
  </si>
  <si>
    <t>link ratios for paid claim triangle</t>
  </si>
  <si>
    <t>Problem Type:</t>
  </si>
  <si>
    <t>AY</t>
  </si>
  <si>
    <t>48-ult</t>
  </si>
  <si>
    <r>
      <rPr>
        <b/>
        <sz val="11"/>
        <color rgb="FFFF0000"/>
        <rFont val="Calibri"/>
        <family val="2"/>
        <scheme val="minor"/>
      </rPr>
      <t>Tail Factor: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 triangle is fully developed as of</t>
    </r>
  </si>
  <si>
    <r>
      <t xml:space="preserve">48 months. That means the 48-ult </t>
    </r>
    <r>
      <rPr>
        <u/>
        <sz val="11"/>
        <rFont val="Calibri"/>
        <family val="2"/>
        <scheme val="minor"/>
      </rPr>
      <t>tail factor</t>
    </r>
  </si>
  <si>
    <t>Find</t>
  </si>
  <si>
    <t>Calculate ultimate claims for all accident years using data as of year-end</t>
  </si>
  <si>
    <t>is equal to 1.0</t>
  </si>
  <si>
    <t>Given</t>
  </si>
  <si>
    <t>cumulative paid claims</t>
  </si>
  <si>
    <t>Step B</t>
  </si>
  <si>
    <t>selected</t>
  </si>
  <si>
    <t>Step C</t>
  </si>
  <si>
    <t>calculate age-to-ultimate LDFs</t>
  </si>
  <si>
    <t>age -&gt; ult</t>
  </si>
  <si>
    <t>&lt;======</t>
  </si>
  <si>
    <r>
      <t>(</t>
    </r>
    <r>
      <rPr>
        <b/>
        <sz val="11"/>
        <color rgb="FF00B050"/>
        <rFont val="Calibri"/>
        <family val="2"/>
        <scheme val="minor"/>
      </rPr>
      <t>selected</t>
    </r>
    <r>
      <rPr>
        <sz val="11"/>
        <rFont val="Calibri"/>
        <family val="2"/>
        <scheme val="minor"/>
      </rPr>
      <t>)  x  (prior [age -&gt; ult])</t>
    </r>
  </si>
  <si>
    <t>(calculate from right-to-left)</t>
  </si>
  <si>
    <t>Step D</t>
  </si>
  <si>
    <t>calculate ultimate losses based on latest paid losses</t>
  </si>
  <si>
    <t>Assume no development past 48 months. In other words, the triangle is fully dveloped by 48 months.</t>
  </si>
  <si>
    <t>diagonal</t>
  </si>
  <si>
    <r>
      <t xml:space="preserve">The paid claims on the latest diagonal are in </t>
    </r>
    <r>
      <rPr>
        <i/>
        <sz val="11"/>
        <color theme="5" tint="-0.249977111117893"/>
        <rFont val="Calibri"/>
        <family val="2"/>
        <scheme val="minor"/>
      </rPr>
      <t>brown font</t>
    </r>
    <r>
      <rPr>
        <i/>
        <sz val="11"/>
        <color theme="1"/>
        <rFont val="Calibri"/>
        <family val="2"/>
        <scheme val="minor"/>
      </rPr>
      <t xml:space="preserve"> for instructional purposes within the solution.</t>
    </r>
  </si>
  <si>
    <t xml:space="preserve">  final answers ===&gt;</t>
  </si>
  <si>
    <t>ultimate</t>
  </si>
  <si>
    <r>
      <t>(</t>
    </r>
    <r>
      <rPr>
        <b/>
        <sz val="11"/>
        <color theme="5" tint="-0.249977111117893"/>
        <rFont val="Calibri"/>
        <family val="2"/>
        <scheme val="minor"/>
      </rPr>
      <t>diagonal</t>
    </r>
    <r>
      <rPr>
        <sz val="11"/>
        <rFont val="Calibri"/>
        <family val="2"/>
        <scheme val="minor"/>
      </rPr>
      <t>)  x  (</t>
    </r>
    <r>
      <rPr>
        <sz val="11"/>
        <color rgb="FF0070C0"/>
        <rFont val="Calibri"/>
        <family val="2"/>
        <scheme val="minor"/>
      </rPr>
      <t>age -&gt; ult</t>
    </r>
    <r>
      <rPr>
        <sz val="11"/>
        <rFont val="Calibri"/>
        <family val="2"/>
        <scheme val="minor"/>
      </rPr>
      <t>)</t>
    </r>
  </si>
  <si>
    <t>Sometimes it's nice to present the ultimates in a column to the right of the original triangle:</t>
  </si>
  <si>
    <t>estimated</t>
  </si>
  <si>
    <t>real</t>
  </si>
  <si>
    <t>ultimates</t>
  </si>
  <si>
    <t>% error</t>
  </si>
  <si>
    <r>
      <t xml:space="preserve">This example was created using my simulation software </t>
    </r>
    <r>
      <rPr>
        <b/>
        <i/>
        <sz val="11"/>
        <color rgb="FF00B050"/>
        <rFont val="Calibri"/>
        <family val="2"/>
        <scheme val="minor"/>
      </rPr>
      <t>SimPolicy</t>
    </r>
    <r>
      <rPr>
        <i/>
        <sz val="11"/>
        <color theme="1"/>
        <rFont val="Calibri"/>
        <family val="2"/>
        <scheme val="minor"/>
      </rPr>
      <t>. One of the input parameters to the simulation</t>
    </r>
  </si>
  <si>
    <t>Don't agonize for too long over selecting LDFs. In a real-life situation there will be a lot of noise or random variation</t>
  </si>
  <si>
    <t>that cannot be accounted for in any reserving method. Do the best you can with the information you've got but make</t>
  </si>
  <si>
    <t>allowances for the fact that your estimates will never be exactly right, especially for AYs at early stages of development.</t>
  </si>
  <si>
    <t>----</t>
  </si>
  <si>
    <r>
      <t xml:space="preserve">is the value of the ultimate loss. For this simulation, the </t>
    </r>
    <r>
      <rPr>
        <b/>
        <i/>
        <sz val="11"/>
        <color rgb="FF7030A0"/>
        <rFont val="Calibri"/>
        <family val="2"/>
        <scheme val="minor"/>
      </rPr>
      <t>real AY ultimate losses are in purple</t>
    </r>
    <r>
      <rPr>
        <i/>
        <sz val="11"/>
        <color theme="1"/>
        <rFont val="Calibri"/>
        <family val="2"/>
        <scheme val="minor"/>
      </rPr>
      <t xml:space="preserve"> in the table above.</t>
    </r>
  </si>
  <si>
    <t>Note:</t>
  </si>
  <si>
    <t>Tip:</t>
  </si>
  <si>
    <t>(scroll right for answer)</t>
  </si>
  <si>
    <t>Calculate ultimate claims</t>
  </si>
  <si>
    <t>Problem:</t>
  </si>
  <si>
    <t>F-07 (Set A) Q1</t>
  </si>
  <si>
    <t>F-07 (Set A) Q2</t>
  </si>
  <si>
    <t>development is stable, select all period average</t>
  </si>
  <si>
    <t>12-24 LDFs are increasing, use judgment</t>
  </si>
  <si>
    <t>F-07 (Set A) Q3</t>
  </si>
  <si>
    <t>no obvious patter, select all period average</t>
  </si>
  <si>
    <t>F-07 (Set A) Q4</t>
  </si>
  <si>
    <t xml:space="preserve"> = current time</t>
  </si>
  <si>
    <t>Std.StableR-6</t>
  </si>
  <si>
    <t xml:space="preserve"> = rows in premium table</t>
  </si>
  <si>
    <t xml:space="preserve"> = end time</t>
  </si>
  <si>
    <t>Standard Simulation</t>
  </si>
  <si>
    <t xml:space="preserve"> = rows in loss table</t>
  </si>
  <si>
    <t>Amounts</t>
  </si>
  <si>
    <t>Paid Loss</t>
  </si>
  <si>
    <t>Development Year</t>
  </si>
  <si>
    <t>Ultimate loss amount for each AY</t>
  </si>
  <si>
    <t>est.</t>
  </si>
  <si>
    <t>CY</t>
  </si>
  <si>
    <t>side calc</t>
  </si>
  <si>
    <t>Time</t>
  </si>
  <si>
    <t>EP</t>
  </si>
  <si>
    <t>EE</t>
  </si>
  <si>
    <t>PLR</t>
  </si>
  <si>
    <t>ULR</t>
  </si>
  <si>
    <t>est - real</t>
  </si>
  <si>
    <t>LDFs</t>
  </si>
  <si>
    <t>for Paid Loss</t>
  </si>
  <si>
    <t>age =&gt; age</t>
  </si>
  <si>
    <t>6-ult</t>
  </si>
  <si>
    <t>NOTES</t>
  </si>
  <si>
    <t xml:space="preserve"> &lt;====</t>
  </si>
  <si>
    <t>SSE for current LDF selections (lower means more accurate)</t>
  </si>
  <si>
    <t>Try different LDF selections and record the SSE…</t>
  </si>
  <si>
    <t>Selection</t>
  </si>
  <si>
    <t>SSE</t>
  </si>
  <si>
    <t>avg</t>
  </si>
  <si>
    <t>avg-wtd</t>
  </si>
  <si>
    <t>avg-geo</t>
  </si>
  <si>
    <t>median</t>
  </si>
  <si>
    <t>avg: x-HL</t>
  </si>
  <si>
    <t>avg: 3</t>
  </si>
  <si>
    <t>judgment 1</t>
  </si>
  <si>
    <t>judgment 2</t>
  </si>
  <si>
    <t>CONCEPTS</t>
  </si>
  <si>
    <t>avg: wtd</t>
  </si>
  <si>
    <t>avg: geo</t>
  </si>
  <si>
    <t>select</t>
  </si>
  <si>
    <t>age =&gt; ult</t>
  </si>
  <si>
    <t xml:space="preserve">AY ==&gt; </t>
  </si>
  <si>
    <t xml:space="preserve"> &lt;===</t>
  </si>
  <si>
    <t>these are reasonable answers</t>
  </si>
  <si>
    <t>From Row 51 below:</t>
  </si>
  <si>
    <t xml:space="preserve"> &lt;== tail factor</t>
  </si>
  <si>
    <t>(CDF)</t>
  </si>
  <si>
    <t>F-07 (Set A) Q5</t>
  </si>
  <si>
    <t>Std.General-6</t>
  </si>
  <si>
    <t>my judgment was worse than the straight avgerage!</t>
  </si>
  <si>
    <t>(although not very accurate)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</si>
</sst>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"/>
    <numFmt numFmtId="166" formatCode="#,##0.0"/>
    <numFmt numFmtId="167" formatCode="0.0%"/>
    <numFmt numFmtId="168" formatCode="0.000%"/>
    <numFmt numFmtId="169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2" fillId="5" borderId="0" applyNumberFormat="0" applyBorder="0" applyAlignment="0" applyProtection="0"/>
  </cellStyleXfs>
  <cellXfs count="167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2" fillId="2" borderId="0" xfId="2" applyAlignment="1">
      <alignment horizontal="center"/>
    </xf>
    <xf numFmtId="3" fontId="5" fillId="0" borderId="0" xfId="0" quotePrefix="1" applyNumberFormat="1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4" fillId="0" borderId="5" xfId="0" applyFont="1" applyBorder="1"/>
    <xf numFmtId="0" fontId="0" fillId="0" borderId="6" xfId="0" applyFont="1" applyBorder="1"/>
    <xf numFmtId="0" fontId="0" fillId="0" borderId="7" xfId="0" applyFont="1" applyBorder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1" fontId="0" fillId="0" borderId="8" xfId="0" applyNumberFormat="1" applyFont="1" applyBorder="1" applyAlignment="1">
      <alignment horizontal="center"/>
    </xf>
    <xf numFmtId="164" fontId="3" fillId="3" borderId="5" xfId="3" applyNumberFormat="1" applyBorder="1" applyAlignment="1">
      <alignment horizontal="center"/>
    </xf>
    <xf numFmtId="164" fontId="3" fillId="3" borderId="6" xfId="3" applyNumberFormat="1" applyBorder="1" applyAlignment="1">
      <alignment horizontal="center"/>
    </xf>
    <xf numFmtId="164" fontId="3" fillId="3" borderId="7" xfId="3" applyNumberFormat="1" applyBorder="1" applyAlignment="1">
      <alignment horizontal="center"/>
    </xf>
    <xf numFmtId="0" fontId="8" fillId="0" borderId="9" xfId="0" quotePrefix="1" applyFont="1" applyBorder="1"/>
    <xf numFmtId="0" fontId="0" fillId="0" borderId="0" xfId="0" applyFont="1" applyBorder="1"/>
    <xf numFmtId="0" fontId="0" fillId="0" borderId="10" xfId="0" applyFont="1" applyBorder="1"/>
    <xf numFmtId="3" fontId="5" fillId="0" borderId="0" xfId="0" applyNumberFormat="1" applyFont="1"/>
    <xf numFmtId="3" fontId="0" fillId="0" borderId="0" xfId="0" applyNumberFormat="1" applyFont="1" applyAlignment="1">
      <alignment horizontal="centerContinuous"/>
    </xf>
    <xf numFmtId="1" fontId="0" fillId="4" borderId="0" xfId="0" applyNumberFormat="1" applyFont="1" applyFill="1" applyAlignment="1">
      <alignment horizontal="center"/>
    </xf>
    <xf numFmtId="3" fontId="0" fillId="0" borderId="0" xfId="0" applyNumberFormat="1"/>
    <xf numFmtId="164" fontId="3" fillId="3" borderId="9" xfId="3" applyNumberFormat="1" applyBorder="1" applyAlignment="1">
      <alignment horizontal="center"/>
    </xf>
    <xf numFmtId="164" fontId="3" fillId="3" borderId="0" xfId="3" applyNumberFormat="1" applyBorder="1" applyAlignment="1">
      <alignment horizontal="center"/>
    </xf>
    <xf numFmtId="3" fontId="3" fillId="3" borderId="10" xfId="3" applyNumberFormat="1" applyBorder="1"/>
    <xf numFmtId="3" fontId="8" fillId="0" borderId="11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3" fontId="3" fillId="3" borderId="0" xfId="3" applyNumberFormat="1" applyBorder="1"/>
    <xf numFmtId="1" fontId="0" fillId="0" borderId="14" xfId="0" applyNumberFormat="1" applyFont="1" applyBorder="1" applyAlignment="1">
      <alignment horizontal="center"/>
    </xf>
    <xf numFmtId="3" fontId="3" fillId="3" borderId="11" xfId="3" applyNumberFormat="1" applyBorder="1"/>
    <xf numFmtId="3" fontId="3" fillId="3" borderId="12" xfId="3" applyNumberFormat="1" applyBorder="1"/>
    <xf numFmtId="3" fontId="3" fillId="3" borderId="13" xfId="3" applyNumberFormat="1" applyBorder="1"/>
    <xf numFmtId="3" fontId="10" fillId="0" borderId="1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1" fontId="12" fillId="0" borderId="8" xfId="0" applyNumberFormat="1" applyFont="1" applyBorder="1" applyAlignment="1">
      <alignment horizontal="center"/>
    </xf>
    <xf numFmtId="3" fontId="0" fillId="4" borderId="0" xfId="0" applyNumberFormat="1" applyFont="1" applyFill="1" applyBorder="1"/>
    <xf numFmtId="3" fontId="13" fillId="4" borderId="10" xfId="0" applyNumberFormat="1" applyFont="1" applyFill="1" applyBorder="1"/>
    <xf numFmtId="3" fontId="4" fillId="0" borderId="0" xfId="0" applyNumberFormat="1" applyFont="1"/>
    <xf numFmtId="3" fontId="13" fillId="4" borderId="0" xfId="0" applyNumberFormat="1" applyFont="1" applyFill="1" applyBorder="1"/>
    <xf numFmtId="3" fontId="0" fillId="4" borderId="10" xfId="0" applyNumberFormat="1" applyFont="1" applyFill="1" applyBorder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3" fontId="14" fillId="0" borderId="1" xfId="0" applyNumberFormat="1" applyFont="1" applyBorder="1"/>
    <xf numFmtId="165" fontId="14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3" fontId="15" fillId="0" borderId="0" xfId="0" quotePrefix="1" applyNumberFormat="1" applyFont="1" applyAlignment="1">
      <alignment horizontal="center"/>
    </xf>
    <xf numFmtId="3" fontId="8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1" fontId="12" fillId="0" borderId="14" xfId="0" applyNumberFormat="1" applyFont="1" applyBorder="1" applyAlignment="1">
      <alignment horizontal="center"/>
    </xf>
    <xf numFmtId="3" fontId="13" fillId="4" borderId="12" xfId="0" applyNumberFormat="1" applyFont="1" applyFill="1" applyBorder="1"/>
    <xf numFmtId="3" fontId="0" fillId="4" borderId="12" xfId="0" applyNumberFormat="1" applyFont="1" applyFill="1" applyBorder="1"/>
    <xf numFmtId="3" fontId="0" fillId="4" borderId="13" xfId="0" applyNumberFormat="1" applyFont="1" applyFill="1" applyBorder="1"/>
    <xf numFmtId="3" fontId="16" fillId="0" borderId="0" xfId="0" quotePrefix="1" applyNumberFormat="1" applyFont="1"/>
    <xf numFmtId="0" fontId="16" fillId="0" borderId="0" xfId="0" applyFont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3" fontId="17" fillId="0" borderId="1" xfId="0" applyNumberFormat="1" applyFont="1" applyBorder="1"/>
    <xf numFmtId="3" fontId="13" fillId="0" borderId="3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3" fontId="16" fillId="0" borderId="0" xfId="0" applyNumberFormat="1" applyFont="1"/>
    <xf numFmtId="3" fontId="0" fillId="0" borderId="1" xfId="0" applyNumberFormat="1" applyFont="1" applyBorder="1"/>
    <xf numFmtId="3" fontId="8" fillId="0" borderId="2" xfId="2" applyNumberFormat="1" applyFont="1" applyFill="1" applyBorder="1" applyAlignment="1">
      <alignment horizontal="center"/>
    </xf>
    <xf numFmtId="3" fontId="8" fillId="0" borderId="3" xfId="2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0" fillId="0" borderId="8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3" fontId="0" fillId="0" borderId="0" xfId="0" quotePrefix="1" applyNumberFormat="1" applyAlignment="1">
      <alignment horizontal="center"/>
    </xf>
    <xf numFmtId="3" fontId="6" fillId="0" borderId="0" xfId="0" applyNumberFormat="1" applyFont="1"/>
    <xf numFmtId="3" fontId="16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quotePrefix="1"/>
    <xf numFmtId="0" fontId="23" fillId="6" borderId="0" xfId="0" applyFont="1" applyFill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0" fontId="0" fillId="4" borderId="12" xfId="0" applyFill="1" applyBorder="1" applyAlignment="1">
      <alignment horizontal="center"/>
    </xf>
    <xf numFmtId="0" fontId="12" fillId="4" borderId="12" xfId="0" applyFont="1" applyFill="1" applyBorder="1"/>
    <xf numFmtId="0" fontId="12" fillId="0" borderId="0" xfId="0" applyFont="1" applyAlignment="1">
      <alignment horizontal="center"/>
    </xf>
    <xf numFmtId="3" fontId="8" fillId="0" borderId="0" xfId="0" applyNumberFormat="1" applyFont="1"/>
    <xf numFmtId="0" fontId="8" fillId="7" borderId="0" xfId="3" applyFont="1" applyFill="1" applyAlignment="1">
      <alignment horizontal="center"/>
    </xf>
    <xf numFmtId="0" fontId="8" fillId="7" borderId="0" xfId="2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7" fillId="7" borderId="0" xfId="3" applyFont="1" applyFill="1" applyAlignment="1">
      <alignment horizontal="center"/>
    </xf>
    <xf numFmtId="0" fontId="7" fillId="7" borderId="0" xfId="2" applyFont="1" applyFill="1" applyAlignment="1">
      <alignment horizontal="center"/>
    </xf>
    <xf numFmtId="0" fontId="0" fillId="7" borderId="0" xfId="0" applyFill="1"/>
    <xf numFmtId="0" fontId="0" fillId="0" borderId="12" xfId="0" applyBorder="1"/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8" fontId="0" fillId="0" borderId="0" xfId="0" applyNumberFormat="1"/>
    <xf numFmtId="0" fontId="4" fillId="0" borderId="0" xfId="0" applyFont="1"/>
    <xf numFmtId="0" fontId="2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5" fillId="7" borderId="0" xfId="0" applyFont="1" applyFill="1"/>
    <xf numFmtId="4" fontId="8" fillId="0" borderId="0" xfId="0" applyNumberFormat="1" applyFont="1"/>
    <xf numFmtId="4" fontId="0" fillId="0" borderId="0" xfId="0" applyNumberFormat="1"/>
    <xf numFmtId="169" fontId="0" fillId="0" borderId="1" xfId="0" applyNumberFormat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9" xfId="0" applyFont="1" applyBorder="1"/>
    <xf numFmtId="0" fontId="10" fillId="0" borderId="9" xfId="0" applyFont="1" applyBorder="1"/>
    <xf numFmtId="165" fontId="8" fillId="0" borderId="0" xfId="0" applyNumberFormat="1" applyFont="1"/>
    <xf numFmtId="165" fontId="0" fillId="0" borderId="0" xfId="0" applyNumberFormat="1"/>
    <xf numFmtId="0" fontId="10" fillId="0" borderId="11" xfId="0" applyFont="1" applyBorder="1"/>
    <xf numFmtId="0" fontId="0" fillId="0" borderId="13" xfId="0" applyBorder="1"/>
    <xf numFmtId="4" fontId="4" fillId="0" borderId="0" xfId="0" applyNumberFormat="1" applyFont="1"/>
    <xf numFmtId="0" fontId="25" fillId="2" borderId="0" xfId="2" applyFont="1"/>
    <xf numFmtId="2" fontId="0" fillId="0" borderId="0" xfId="0" applyNumberFormat="1"/>
    <xf numFmtId="0" fontId="0" fillId="0" borderId="1" xfId="0" applyBorder="1"/>
    <xf numFmtId="4" fontId="0" fillId="0" borderId="0" xfId="0" applyNumberFormat="1" applyFill="1" applyBorder="1"/>
    <xf numFmtId="4" fontId="4" fillId="0" borderId="0" xfId="0" applyNumberFormat="1" applyFont="1" applyFill="1" applyBorder="1"/>
    <xf numFmtId="1" fontId="0" fillId="0" borderId="0" xfId="0" applyNumberFormat="1"/>
    <xf numFmtId="0" fontId="12" fillId="0" borderId="0" xfId="0" applyFont="1" applyAlignment="1">
      <alignment horizontal="right"/>
    </xf>
    <xf numFmtId="165" fontId="8" fillId="4" borderId="2" xfId="0" applyNumberFormat="1" applyFont="1" applyFill="1" applyBorder="1"/>
    <xf numFmtId="165" fontId="8" fillId="4" borderId="3" xfId="2" applyNumberFormat="1" applyFont="1" applyFill="1" applyBorder="1"/>
    <xf numFmtId="165" fontId="8" fillId="4" borderId="4" xfId="0" applyNumberFormat="1" applyFont="1" applyFill="1" applyBorder="1"/>
    <xf numFmtId="165" fontId="0" fillId="0" borderId="0" xfId="0" applyNumberFormat="1" applyFill="1" applyBorder="1"/>
    <xf numFmtId="169" fontId="0" fillId="0" borderId="10" xfId="0" applyNumberFormat="1" applyBorder="1"/>
    <xf numFmtId="1" fontId="4" fillId="0" borderId="0" xfId="0" applyNumberFormat="1" applyFont="1"/>
    <xf numFmtId="1" fontId="6" fillId="0" borderId="0" xfId="0" applyNumberFormat="1" applyFont="1"/>
    <xf numFmtId="1" fontId="10" fillId="0" borderId="3" xfId="0" applyNumberFormat="1" applyFont="1" applyBorder="1"/>
    <xf numFmtId="1" fontId="10" fillId="0" borderId="4" xfId="0" applyNumberFormat="1" applyFont="1" applyBorder="1"/>
    <xf numFmtId="0" fontId="7" fillId="0" borderId="0" xfId="0" applyFont="1"/>
    <xf numFmtId="165" fontId="22" fillId="5" borderId="0" xfId="4" applyNumberFormat="1"/>
    <xf numFmtId="0" fontId="14" fillId="0" borderId="0" xfId="0" applyFont="1"/>
    <xf numFmtId="0" fontId="14" fillId="0" borderId="0" xfId="0" applyFont="1" applyFill="1" applyBorder="1" applyAlignment="1">
      <alignment horizontal="center"/>
    </xf>
    <xf numFmtId="169" fontId="0" fillId="0" borderId="4" xfId="0" applyNumberFormat="1" applyBorder="1"/>
    <xf numFmtId="169" fontId="0" fillId="0" borderId="13" xfId="0" applyNumberFormat="1" applyBorder="1"/>
    <xf numFmtId="0" fontId="26" fillId="0" borderId="0" xfId="0" applyFont="1" applyAlignment="1">
      <alignment horizontal="left"/>
    </xf>
    <xf numFmtId="165" fontId="0" fillId="4" borderId="0" xfId="0" applyNumberFormat="1" applyFill="1"/>
    <xf numFmtId="0" fontId="6" fillId="0" borderId="0" xfId="0" applyFont="1" applyAlignment="1">
      <alignment horizontal="left"/>
    </xf>
  </cellXfs>
  <cellStyles count="5">
    <cellStyle name="Bad" xfId="4" builtinId="27"/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497417</xdr:colOff>
      <xdr:row>2</xdr:row>
      <xdr:rowOff>158751</xdr:rowOff>
    </xdr:from>
    <xdr:to>
      <xdr:col>35</xdr:col>
      <xdr:colOff>560917</xdr:colOff>
      <xdr:row>6</xdr:row>
      <xdr:rowOff>148167</xdr:rowOff>
    </xdr:to>
    <xdr:cxnSp macro="">
      <xdr:nvCxnSpPr>
        <xdr:cNvPr id="2" name="Straight Arrow Connector 1"/>
        <xdr:cNvCxnSpPr/>
      </xdr:nvCxnSpPr>
      <xdr:spPr>
        <a:xfrm flipH="1">
          <a:off x="12508442" y="539751"/>
          <a:ext cx="673100" cy="7514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497417</xdr:colOff>
      <xdr:row>2</xdr:row>
      <xdr:rowOff>158751</xdr:rowOff>
    </xdr:from>
    <xdr:to>
      <xdr:col>35</xdr:col>
      <xdr:colOff>560917</xdr:colOff>
      <xdr:row>6</xdr:row>
      <xdr:rowOff>148167</xdr:rowOff>
    </xdr:to>
    <xdr:cxnSp macro="">
      <xdr:nvCxnSpPr>
        <xdr:cNvPr id="2" name="Straight Arrow Connector 1"/>
        <xdr:cNvCxnSpPr/>
      </xdr:nvCxnSpPr>
      <xdr:spPr>
        <a:xfrm flipH="1">
          <a:off x="21223817" y="539751"/>
          <a:ext cx="673100" cy="7514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497417</xdr:colOff>
      <xdr:row>2</xdr:row>
      <xdr:rowOff>158751</xdr:rowOff>
    </xdr:from>
    <xdr:to>
      <xdr:col>35</xdr:col>
      <xdr:colOff>560917</xdr:colOff>
      <xdr:row>6</xdr:row>
      <xdr:rowOff>148167</xdr:rowOff>
    </xdr:to>
    <xdr:cxnSp macro="">
      <xdr:nvCxnSpPr>
        <xdr:cNvPr id="2" name="Straight Arrow Connector 1"/>
        <xdr:cNvCxnSpPr/>
      </xdr:nvCxnSpPr>
      <xdr:spPr>
        <a:xfrm flipH="1">
          <a:off x="21223817" y="539751"/>
          <a:ext cx="673100" cy="7514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60"/>
  <sheetViews>
    <sheetView tabSelected="1" zoomScaleNormal="100" workbookViewId="0"/>
  </sheetViews>
  <sheetFormatPr defaultRowHeight="15" x14ac:dyDescent="0.25"/>
  <sheetData>
    <row r="1" spans="1:42" x14ac:dyDescent="0.25">
      <c r="A1" s="1" t="s">
        <v>0</v>
      </c>
      <c r="B1" s="2"/>
      <c r="C1" s="2" t="s">
        <v>1</v>
      </c>
      <c r="D1" s="3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 t="s">
        <v>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 t="s">
        <v>2</v>
      </c>
    </row>
    <row r="2" spans="1:42" x14ac:dyDescent="0.25">
      <c r="A2" s="1" t="s">
        <v>47</v>
      </c>
      <c r="B2" s="2"/>
      <c r="C2" s="2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2</v>
      </c>
      <c r="AC2" s="5" t="s">
        <v>3</v>
      </c>
      <c r="AD2" s="6" t="s">
        <v>4</v>
      </c>
      <c r="AE2" s="1" t="s">
        <v>5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4" t="s">
        <v>2</v>
      </c>
    </row>
    <row r="3" spans="1:42" x14ac:dyDescent="0.25">
      <c r="A3" s="1" t="s">
        <v>6</v>
      </c>
      <c r="B3" s="2"/>
      <c r="C3" s="2" t="s">
        <v>46</v>
      </c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2</v>
      </c>
      <c r="AC3" s="2"/>
      <c r="AD3" s="2"/>
      <c r="AE3" s="7" t="s">
        <v>7</v>
      </c>
      <c r="AF3" s="8" t="str">
        <f>D9&amp;"-"&amp;E9</f>
        <v>12-24</v>
      </c>
      <c r="AG3" s="9" t="str">
        <f>E9&amp;"-"&amp;F9</f>
        <v>24-36</v>
      </c>
      <c r="AH3" s="10" t="str">
        <f>F9&amp;"-"&amp;G9</f>
        <v>36-48</v>
      </c>
      <c r="AI3" s="11" t="s">
        <v>8</v>
      </c>
      <c r="AJ3" s="2"/>
      <c r="AK3" s="12" t="s">
        <v>9</v>
      </c>
      <c r="AL3" s="13"/>
      <c r="AM3" s="13"/>
      <c r="AN3" s="13"/>
      <c r="AO3" s="14"/>
      <c r="AP3" s="4" t="s">
        <v>2</v>
      </c>
    </row>
    <row r="4" spans="1:4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 t="s">
        <v>2</v>
      </c>
      <c r="AC4" s="2"/>
      <c r="AD4" s="2"/>
      <c r="AE4" s="17">
        <v>2013</v>
      </c>
      <c r="AF4" s="18">
        <f>E10/D10</f>
        <v>3.5960217285156251</v>
      </c>
      <c r="AG4" s="19">
        <f>F10/E10</f>
        <v>1.4414726288850697</v>
      </c>
      <c r="AH4" s="20">
        <f>G10/F10</f>
        <v>1.1575041129169377</v>
      </c>
      <c r="AI4" s="2"/>
      <c r="AJ4" s="2"/>
      <c r="AK4" s="21" t="s">
        <v>10</v>
      </c>
      <c r="AL4" s="22"/>
      <c r="AM4" s="22"/>
      <c r="AN4" s="22"/>
      <c r="AO4" s="23"/>
      <c r="AP4" s="16" t="s">
        <v>2</v>
      </c>
    </row>
    <row r="5" spans="1:42" x14ac:dyDescent="0.25">
      <c r="A5" s="24" t="s">
        <v>11</v>
      </c>
      <c r="B5" s="2"/>
      <c r="C5" s="15" t="s">
        <v>12</v>
      </c>
      <c r="D5" s="15"/>
      <c r="E5" s="15"/>
      <c r="F5" s="15"/>
      <c r="G5" s="25"/>
      <c r="H5" s="25"/>
      <c r="I5" s="25"/>
      <c r="J5" s="26">
        <f>C13</f>
        <v>2023</v>
      </c>
      <c r="K5" s="15"/>
      <c r="L5" s="15"/>
      <c r="M5" s="2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2</v>
      </c>
      <c r="AC5" s="15"/>
      <c r="AD5" s="15"/>
      <c r="AE5" s="17">
        <f>AE4+1</f>
        <v>2014</v>
      </c>
      <c r="AF5" s="28">
        <f>E11/D11</f>
        <v>3.5960217285156251</v>
      </c>
      <c r="AG5" s="29">
        <f>F11/E11</f>
        <v>1.4414726288850697</v>
      </c>
      <c r="AH5" s="30"/>
      <c r="AI5" s="15"/>
      <c r="AJ5" s="15"/>
      <c r="AK5" s="31" t="s">
        <v>13</v>
      </c>
      <c r="AL5" s="32"/>
      <c r="AM5" s="32"/>
      <c r="AN5" s="32"/>
      <c r="AO5" s="33"/>
      <c r="AP5" s="16" t="s">
        <v>2</v>
      </c>
    </row>
    <row r="6" spans="1:42" x14ac:dyDescent="0.25">
      <c r="A6" s="2"/>
      <c r="B6" s="2"/>
      <c r="C6" s="91" t="s">
        <v>45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 t="s">
        <v>2</v>
      </c>
      <c r="AC6" s="15"/>
      <c r="AD6" s="15"/>
      <c r="AE6" s="17">
        <f>AE5+1</f>
        <v>2015</v>
      </c>
      <c r="AF6" s="28">
        <f>E12/D12</f>
        <v>3.5960217285156251</v>
      </c>
      <c r="AG6" s="34"/>
      <c r="AH6" s="30"/>
      <c r="AI6" s="15"/>
      <c r="AJ6" s="15"/>
      <c r="AK6" s="15"/>
      <c r="AL6" s="15"/>
      <c r="AM6" s="15"/>
      <c r="AN6" s="15"/>
      <c r="AO6" s="15"/>
      <c r="AP6" s="16" t="s">
        <v>2</v>
      </c>
    </row>
    <row r="7" spans="1:42" x14ac:dyDescent="0.25">
      <c r="A7" s="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2</v>
      </c>
      <c r="AC7" s="15"/>
      <c r="AD7" s="15"/>
      <c r="AE7" s="35">
        <f>AE6+1</f>
        <v>2016</v>
      </c>
      <c r="AF7" s="36"/>
      <c r="AG7" s="37"/>
      <c r="AH7" s="38"/>
      <c r="AI7" s="15"/>
      <c r="AJ7" s="15"/>
      <c r="AK7" s="15"/>
      <c r="AL7" s="15"/>
      <c r="AM7" s="15"/>
      <c r="AN7" s="15"/>
      <c r="AO7" s="15"/>
      <c r="AP7" s="16" t="s">
        <v>2</v>
      </c>
    </row>
    <row r="8" spans="1:42" x14ac:dyDescent="0.25">
      <c r="A8" s="24" t="s">
        <v>14</v>
      </c>
      <c r="B8" s="27"/>
      <c r="C8" s="24" t="s">
        <v>15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2</v>
      </c>
      <c r="AC8" s="5" t="s">
        <v>16</v>
      </c>
      <c r="AD8" s="6" t="s">
        <v>4</v>
      </c>
      <c r="AE8" s="39" t="s">
        <v>17</v>
      </c>
      <c r="AF8" s="40">
        <f>AVERAGE(AF4:AF6)</f>
        <v>3.5960217285156251</v>
      </c>
      <c r="AG8" s="41">
        <f>AVERAGE(AG4:AG6)</f>
        <v>1.4414726288850697</v>
      </c>
      <c r="AH8" s="42">
        <f>AVERAGE(AH4:AH6)</f>
        <v>1.1575041129169377</v>
      </c>
      <c r="AI8" s="43">
        <v>1</v>
      </c>
      <c r="AJ8" s="60" t="s">
        <v>21</v>
      </c>
      <c r="AK8" s="92" t="s">
        <v>50</v>
      </c>
      <c r="AL8" s="44"/>
      <c r="AM8" s="16"/>
      <c r="AN8" s="15"/>
      <c r="AO8" s="15"/>
      <c r="AP8" s="16" t="s">
        <v>2</v>
      </c>
    </row>
    <row r="9" spans="1:42" x14ac:dyDescent="0.25">
      <c r="A9" s="27"/>
      <c r="B9" s="27"/>
      <c r="C9" s="7" t="s">
        <v>7</v>
      </c>
      <c r="D9" s="45">
        <v>12</v>
      </c>
      <c r="E9" s="45">
        <v>24</v>
      </c>
      <c r="F9" s="45">
        <v>36</v>
      </c>
      <c r="G9" s="46">
        <v>48</v>
      </c>
      <c r="H9" s="15"/>
      <c r="I9" s="15"/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 t="s">
        <v>2</v>
      </c>
      <c r="AC9" s="15"/>
      <c r="AD9" s="15"/>
      <c r="AE9" s="2"/>
      <c r="AF9" s="2"/>
      <c r="AG9" s="2"/>
      <c r="AH9" s="2"/>
      <c r="AI9" s="2"/>
      <c r="AJ9" s="15"/>
      <c r="AK9" s="15"/>
      <c r="AL9" s="15"/>
      <c r="AM9" s="15"/>
      <c r="AN9" s="15"/>
      <c r="AO9" s="15"/>
      <c r="AP9" s="16" t="s">
        <v>2</v>
      </c>
    </row>
    <row r="10" spans="1:42" x14ac:dyDescent="0.25">
      <c r="A10" s="27"/>
      <c r="B10" s="27"/>
      <c r="C10" s="47">
        <v>2020</v>
      </c>
      <c r="D10" s="48">
        <v>50</v>
      </c>
      <c r="E10" s="48">
        <v>179.80108642578125</v>
      </c>
      <c r="F10" s="48">
        <v>259.1783447265625</v>
      </c>
      <c r="G10" s="49">
        <v>300</v>
      </c>
      <c r="H10" s="15"/>
      <c r="I10" s="24"/>
      <c r="J10" s="15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 t="s">
        <v>2</v>
      </c>
      <c r="AC10" s="5" t="s">
        <v>18</v>
      </c>
      <c r="AD10" s="6" t="s">
        <v>4</v>
      </c>
      <c r="AE10" s="1" t="s">
        <v>19</v>
      </c>
      <c r="AF10" s="1"/>
      <c r="AG10" s="2"/>
      <c r="AH10" s="2"/>
      <c r="AI10" s="2"/>
      <c r="AJ10" s="15"/>
      <c r="AK10" s="50"/>
      <c r="AL10" s="15"/>
      <c r="AM10" s="15"/>
      <c r="AN10" s="50"/>
      <c r="AO10" s="15"/>
      <c r="AP10" s="16" t="s">
        <v>2</v>
      </c>
    </row>
    <row r="11" spans="1:42" x14ac:dyDescent="0.25">
      <c r="A11" s="27"/>
      <c r="B11" s="27"/>
      <c r="C11" s="47">
        <f>C10+1</f>
        <v>2021</v>
      </c>
      <c r="D11" s="48">
        <v>50</v>
      </c>
      <c r="E11" s="48">
        <v>179.80108642578125</v>
      </c>
      <c r="F11" s="51">
        <v>259.1783447265625</v>
      </c>
      <c r="G11" s="52"/>
      <c r="H11" s="15"/>
      <c r="I11" s="24"/>
      <c r="J11" s="24"/>
      <c r="K11" s="24"/>
      <c r="L11" s="24"/>
      <c r="M11" s="2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2</v>
      </c>
      <c r="AC11" s="15"/>
      <c r="AD11" s="15"/>
      <c r="AE11" s="53"/>
      <c r="AF11" s="54" t="str">
        <f>D9&amp;"-ult"</f>
        <v>12-ult</v>
      </c>
      <c r="AG11" s="55" t="str">
        <f>E9&amp;"-ult"</f>
        <v>24-ult</v>
      </c>
      <c r="AH11" s="55" t="str">
        <f>F9&amp;"-ult"</f>
        <v>36-ult</v>
      </c>
      <c r="AI11" s="56" t="str">
        <f>G9&amp;"-ult"</f>
        <v>48-ult</v>
      </c>
      <c r="AJ11" s="15"/>
      <c r="AK11" s="15"/>
      <c r="AL11" s="15"/>
      <c r="AM11" s="50"/>
      <c r="AN11" s="15"/>
      <c r="AO11" s="15"/>
      <c r="AP11" s="16" t="s">
        <v>2</v>
      </c>
    </row>
    <row r="12" spans="1:42" x14ac:dyDescent="0.25">
      <c r="A12" s="27"/>
      <c r="B12" s="27"/>
      <c r="C12" s="47">
        <f>C11+1</f>
        <v>2022</v>
      </c>
      <c r="D12" s="48">
        <v>50</v>
      </c>
      <c r="E12" s="51">
        <v>179.80108642578125</v>
      </c>
      <c r="F12" s="48"/>
      <c r="G12" s="52"/>
      <c r="H12" s="15"/>
      <c r="I12" s="24"/>
      <c r="J12" s="24"/>
      <c r="K12" s="24"/>
      <c r="L12" s="24"/>
      <c r="M12" s="2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2</v>
      </c>
      <c r="AC12" s="15"/>
      <c r="AD12" s="15"/>
      <c r="AE12" s="57" t="s">
        <v>20</v>
      </c>
      <c r="AF12" s="58">
        <f>AG12*AF8</f>
        <v>6</v>
      </c>
      <c r="AG12" s="58">
        <f>AH12*AG8</f>
        <v>1.6685104965916586</v>
      </c>
      <c r="AH12" s="58">
        <f>AI12*AH8</f>
        <v>1.1575041129169377</v>
      </c>
      <c r="AI12" s="59">
        <f>AI8</f>
        <v>1</v>
      </c>
      <c r="AJ12" s="60" t="s">
        <v>21</v>
      </c>
      <c r="AK12" s="61" t="s">
        <v>22</v>
      </c>
      <c r="AL12" s="62"/>
      <c r="AM12" s="63"/>
      <c r="AN12" s="15"/>
      <c r="AO12" s="15"/>
      <c r="AP12" s="16" t="s">
        <v>2</v>
      </c>
    </row>
    <row r="13" spans="1:42" x14ac:dyDescent="0.25">
      <c r="A13" s="2"/>
      <c r="B13" s="2"/>
      <c r="C13" s="64">
        <f>C12+1</f>
        <v>2023</v>
      </c>
      <c r="D13" s="65">
        <v>50</v>
      </c>
      <c r="E13" s="66"/>
      <c r="F13" s="66"/>
      <c r="G13" s="67"/>
      <c r="H13" s="15"/>
      <c r="I13" s="24"/>
      <c r="J13" s="24"/>
      <c r="K13" s="24"/>
      <c r="L13" s="24"/>
      <c r="M13" s="2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2</v>
      </c>
      <c r="AC13" s="15"/>
      <c r="AD13" s="15"/>
      <c r="AE13" s="2"/>
      <c r="AF13" s="2"/>
      <c r="AG13" s="2"/>
      <c r="AH13" s="2"/>
      <c r="AI13" s="2"/>
      <c r="AJ13" s="15"/>
      <c r="AK13" s="68" t="s">
        <v>23</v>
      </c>
      <c r="AL13" s="15"/>
      <c r="AM13" s="15"/>
      <c r="AN13" s="15"/>
      <c r="AO13" s="15"/>
      <c r="AP13" s="16" t="s">
        <v>2</v>
      </c>
    </row>
    <row r="14" spans="1:42" x14ac:dyDescent="0.25">
      <c r="A14" s="2"/>
      <c r="B14" s="2"/>
      <c r="C14" s="2"/>
      <c r="D14" s="2"/>
      <c r="E14" s="2"/>
      <c r="F14" s="2"/>
      <c r="G14" s="2"/>
      <c r="H14" s="15"/>
      <c r="I14" s="24"/>
      <c r="J14" s="24"/>
      <c r="K14" s="24"/>
      <c r="L14" s="24"/>
      <c r="M14" s="2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 t="s">
        <v>2</v>
      </c>
      <c r="AC14" s="5" t="s">
        <v>24</v>
      </c>
      <c r="AD14" s="6" t="s">
        <v>4</v>
      </c>
      <c r="AE14" s="1" t="s">
        <v>25</v>
      </c>
      <c r="AF14" s="2"/>
      <c r="AG14" s="2"/>
      <c r="AH14" s="2"/>
      <c r="AI14" s="2"/>
      <c r="AJ14" s="15"/>
      <c r="AK14" s="15"/>
      <c r="AL14" s="15"/>
      <c r="AM14" s="15"/>
      <c r="AN14" s="15"/>
      <c r="AO14" s="15"/>
      <c r="AP14" s="16" t="s">
        <v>2</v>
      </c>
    </row>
    <row r="15" spans="1:42" x14ac:dyDescent="0.25">
      <c r="A15" s="2"/>
      <c r="B15" s="2"/>
      <c r="C15" s="69" t="s">
        <v>26</v>
      </c>
      <c r="D15" s="2"/>
      <c r="E15" s="2"/>
      <c r="F15" s="2"/>
      <c r="G15" s="2"/>
      <c r="H15" s="15"/>
      <c r="I15" s="24"/>
      <c r="J15" s="24"/>
      <c r="K15" s="24"/>
      <c r="L15" s="24"/>
      <c r="M15" s="24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 t="s">
        <v>2</v>
      </c>
      <c r="AC15" s="15"/>
      <c r="AD15" s="15"/>
      <c r="AE15" s="53"/>
      <c r="AF15" s="70" t="str">
        <f>"'"&amp;RIGHT($C13,2)&amp;"@"&amp;D9</f>
        <v>'23@12</v>
      </c>
      <c r="AG15" s="71" t="str">
        <f>"'"&amp;RIGHT($C12,2)&amp;"@"&amp;E9</f>
        <v>'22@24</v>
      </c>
      <c r="AH15" s="71" t="str">
        <f>"'"&amp;RIGHT($C11,2)&amp;"@"&amp;F9</f>
        <v>'21@36</v>
      </c>
      <c r="AI15" s="72" t="str">
        <f>"'"&amp;RIGHT($C10,2)&amp;"@"&amp;G9</f>
        <v>'20@48</v>
      </c>
      <c r="AJ15" s="15"/>
      <c r="AK15" s="15"/>
      <c r="AL15" s="15"/>
      <c r="AM15" s="15"/>
      <c r="AN15" s="15"/>
      <c r="AO15" s="15"/>
      <c r="AP15" s="16" t="s">
        <v>2</v>
      </c>
    </row>
    <row r="16" spans="1:42" x14ac:dyDescent="0.25">
      <c r="A16" s="2"/>
      <c r="B16" s="2"/>
      <c r="C16" s="15"/>
      <c r="D16" s="15"/>
      <c r="E16" s="15"/>
      <c r="F16" s="15"/>
      <c r="G16" s="15"/>
      <c r="H16" s="15"/>
      <c r="I16" s="15"/>
      <c r="J16" s="27"/>
      <c r="K16" s="27"/>
      <c r="L16" s="27"/>
      <c r="M16" s="27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 t="s">
        <v>2</v>
      </c>
      <c r="AC16" s="15"/>
      <c r="AD16" s="15"/>
      <c r="AE16" s="73" t="s">
        <v>27</v>
      </c>
      <c r="AF16" s="74">
        <f>D13</f>
        <v>50</v>
      </c>
      <c r="AG16" s="74">
        <f>E12</f>
        <v>179.80108642578125</v>
      </c>
      <c r="AH16" s="74">
        <f>F11</f>
        <v>259.1783447265625</v>
      </c>
      <c r="AI16" s="75">
        <f>G10</f>
        <v>300</v>
      </c>
      <c r="AJ16" s="15"/>
      <c r="AK16" s="15"/>
      <c r="AL16" s="15"/>
      <c r="AM16" s="15"/>
      <c r="AN16" s="15"/>
      <c r="AO16" s="15"/>
      <c r="AP16" s="16" t="s">
        <v>2</v>
      </c>
    </row>
    <row r="17" spans="1:42" x14ac:dyDescent="0.25">
      <c r="A17" s="2"/>
      <c r="B17" s="2"/>
      <c r="C17" s="76" t="s">
        <v>28</v>
      </c>
      <c r="D17" s="15"/>
      <c r="E17" s="15"/>
      <c r="F17" s="15"/>
      <c r="G17" s="15"/>
      <c r="H17" s="15"/>
      <c r="I17" s="15"/>
      <c r="J17" s="27"/>
      <c r="K17" s="27"/>
      <c r="L17" s="27"/>
      <c r="M17" s="27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 t="s">
        <v>2</v>
      </c>
      <c r="AC17" s="50" t="s">
        <v>29</v>
      </c>
      <c r="AD17" s="15"/>
      <c r="AE17" s="77" t="s">
        <v>30</v>
      </c>
      <c r="AF17" s="78">
        <f>AF16*AF12</f>
        <v>300</v>
      </c>
      <c r="AG17" s="79">
        <f>AG16*AG12</f>
        <v>300</v>
      </c>
      <c r="AH17" s="80">
        <f>AH16*AH12</f>
        <v>300</v>
      </c>
      <c r="AI17" s="81">
        <f>AI16*AI12</f>
        <v>300</v>
      </c>
      <c r="AJ17" s="60" t="s">
        <v>21</v>
      </c>
      <c r="AK17" s="61" t="s">
        <v>31</v>
      </c>
      <c r="AL17" s="62"/>
      <c r="AM17" s="63"/>
      <c r="AN17" s="15"/>
      <c r="AO17" s="15"/>
      <c r="AP17" s="16" t="s">
        <v>2</v>
      </c>
    </row>
    <row r="18" spans="1:42" x14ac:dyDescent="0.25">
      <c r="A18" s="2"/>
      <c r="B18" s="2"/>
      <c r="C18" s="15"/>
      <c r="D18" s="15"/>
      <c r="E18" s="15"/>
      <c r="F18" s="15"/>
      <c r="G18" s="15"/>
      <c r="H18" s="15"/>
      <c r="I18" s="15"/>
      <c r="J18" s="27"/>
      <c r="K18" s="27"/>
      <c r="L18" s="27"/>
      <c r="M18" s="2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2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 t="s">
        <v>2</v>
      </c>
    </row>
    <row r="19" spans="1:42" x14ac:dyDescent="0.25">
      <c r="A19" s="2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7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2</v>
      </c>
      <c r="AC19" s="15" t="s">
        <v>32</v>
      </c>
      <c r="AD19" s="15"/>
      <c r="AE19" s="24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6" t="s">
        <v>2</v>
      </c>
    </row>
    <row r="20" spans="1:42" x14ac:dyDescent="0.25">
      <c r="A20" s="2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7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 t="s">
        <v>2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6" t="s">
        <v>2</v>
      </c>
    </row>
    <row r="21" spans="1:42" x14ac:dyDescent="0.25">
      <c r="A21" s="2"/>
      <c r="B21" s="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 t="s">
        <v>2</v>
      </c>
      <c r="AC21" s="15"/>
      <c r="AD21" s="15"/>
      <c r="AE21" s="24" t="s">
        <v>15</v>
      </c>
      <c r="AF21" s="15"/>
      <c r="AG21" s="15"/>
      <c r="AH21" s="15"/>
      <c r="AI21" s="15"/>
      <c r="AJ21" s="15"/>
      <c r="AK21" s="82" t="s">
        <v>33</v>
      </c>
      <c r="AL21" s="83" t="s">
        <v>34</v>
      </c>
      <c r="AM21" s="15"/>
      <c r="AN21" s="15"/>
      <c r="AO21" s="15"/>
      <c r="AP21" s="16" t="s">
        <v>2</v>
      </c>
    </row>
    <row r="22" spans="1:42" x14ac:dyDescent="0.25">
      <c r="A22" s="2"/>
      <c r="B22" s="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2</v>
      </c>
      <c r="AC22" s="15"/>
      <c r="AD22" s="15"/>
      <c r="AE22" s="7" t="s">
        <v>7</v>
      </c>
      <c r="AF22" s="45">
        <v>12</v>
      </c>
      <c r="AG22" s="45">
        <v>24</v>
      </c>
      <c r="AH22" s="45">
        <v>36</v>
      </c>
      <c r="AI22" s="46">
        <v>48</v>
      </c>
      <c r="AJ22" s="15"/>
      <c r="AK22" s="84" t="s">
        <v>35</v>
      </c>
      <c r="AL22" s="85" t="s">
        <v>35</v>
      </c>
      <c r="AM22" s="86" t="s">
        <v>36</v>
      </c>
      <c r="AN22" s="15"/>
      <c r="AO22" s="15"/>
      <c r="AP22" s="16" t="s">
        <v>2</v>
      </c>
    </row>
    <row r="23" spans="1:42" x14ac:dyDescent="0.25">
      <c r="A23" s="2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 t="s">
        <v>2</v>
      </c>
      <c r="AC23" s="15"/>
      <c r="AD23" s="15"/>
      <c r="AE23" s="47">
        <f>C10</f>
        <v>2020</v>
      </c>
      <c r="AF23" s="48">
        <f>D10</f>
        <v>50</v>
      </c>
      <c r="AG23" s="48">
        <f>E10</f>
        <v>179.80108642578125</v>
      </c>
      <c r="AH23" s="48">
        <f>F10</f>
        <v>259.1783447265625</v>
      </c>
      <c r="AI23" s="49">
        <f>G10</f>
        <v>300</v>
      </c>
      <c r="AJ23" s="15"/>
      <c r="AK23" s="87">
        <f>AI17</f>
        <v>300</v>
      </c>
      <c r="AL23" s="88">
        <v>300</v>
      </c>
      <c r="AM23" s="89">
        <f>(AK23-AL23)/240</f>
        <v>0</v>
      </c>
      <c r="AN23" s="15"/>
      <c r="AO23" s="15"/>
      <c r="AP23" s="16" t="s">
        <v>2</v>
      </c>
    </row>
    <row r="24" spans="1:42" x14ac:dyDescent="0.25">
      <c r="A24" s="2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7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2</v>
      </c>
      <c r="AC24" s="15"/>
      <c r="AD24" s="15"/>
      <c r="AE24" s="47">
        <f>C11</f>
        <v>2021</v>
      </c>
      <c r="AF24" s="48">
        <f>D11</f>
        <v>50</v>
      </c>
      <c r="AG24" s="48">
        <f>E11</f>
        <v>179.80108642578125</v>
      </c>
      <c r="AH24" s="51">
        <f>F11</f>
        <v>259.1783447265625</v>
      </c>
      <c r="AI24" s="52"/>
      <c r="AJ24" s="15"/>
      <c r="AK24" s="87">
        <f>AH17</f>
        <v>300</v>
      </c>
      <c r="AL24" s="88">
        <v>300</v>
      </c>
      <c r="AM24" s="89">
        <f>(AK24-AL24)/240</f>
        <v>0</v>
      </c>
      <c r="AN24" s="15"/>
      <c r="AO24" s="15"/>
      <c r="AP24" s="16" t="s">
        <v>2</v>
      </c>
    </row>
    <row r="25" spans="1:42" x14ac:dyDescent="0.25">
      <c r="A25" s="2"/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7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2</v>
      </c>
      <c r="AC25" s="15"/>
      <c r="AD25" s="15"/>
      <c r="AE25" s="47">
        <f>C12</f>
        <v>2022</v>
      </c>
      <c r="AF25" s="48">
        <f>D12</f>
        <v>50</v>
      </c>
      <c r="AG25" s="51">
        <f>E12</f>
        <v>179.80108642578125</v>
      </c>
      <c r="AH25" s="48"/>
      <c r="AI25" s="52"/>
      <c r="AJ25" s="15"/>
      <c r="AK25" s="87">
        <f>AG17</f>
        <v>300</v>
      </c>
      <c r="AL25" s="88">
        <v>300</v>
      </c>
      <c r="AM25" s="89">
        <f>(AK25-AL25)/240</f>
        <v>0</v>
      </c>
      <c r="AN25" s="15"/>
      <c r="AO25" s="15"/>
      <c r="AP25" s="16" t="s">
        <v>2</v>
      </c>
    </row>
    <row r="26" spans="1:42" x14ac:dyDescent="0.25">
      <c r="A26" s="2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7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2</v>
      </c>
      <c r="AC26" s="15"/>
      <c r="AD26" s="15"/>
      <c r="AE26" s="64">
        <f>C13</f>
        <v>2023</v>
      </c>
      <c r="AF26" s="65">
        <f>D13</f>
        <v>50</v>
      </c>
      <c r="AG26" s="66"/>
      <c r="AH26" s="66"/>
      <c r="AI26" s="67"/>
      <c r="AJ26" s="15"/>
      <c r="AK26" s="87">
        <f>AF17</f>
        <v>300</v>
      </c>
      <c r="AL26" s="88">
        <v>300</v>
      </c>
      <c r="AM26" s="89">
        <f>(AK26-AL26)/240</f>
        <v>0</v>
      </c>
      <c r="AN26" s="15"/>
      <c r="AO26" s="15"/>
      <c r="AP26" s="16" t="s">
        <v>2</v>
      </c>
    </row>
    <row r="27" spans="1:42" x14ac:dyDescent="0.25">
      <c r="A27" s="2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27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2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6" t="s">
        <v>2</v>
      </c>
    </row>
    <row r="28" spans="1:42" x14ac:dyDescent="0.25">
      <c r="A28" s="2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7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2</v>
      </c>
      <c r="AC28" s="24" t="s">
        <v>43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6" t="s">
        <v>2</v>
      </c>
    </row>
    <row r="29" spans="1:42" x14ac:dyDescent="0.25">
      <c r="A29" s="2"/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7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</v>
      </c>
      <c r="AC29" s="76" t="s">
        <v>37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 t="s">
        <v>2</v>
      </c>
    </row>
    <row r="30" spans="1:42" x14ac:dyDescent="0.25">
      <c r="A30" s="2"/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7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 t="s">
        <v>2</v>
      </c>
      <c r="AC30" s="76" t="s">
        <v>42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6" t="s">
        <v>2</v>
      </c>
    </row>
    <row r="31" spans="1:42" x14ac:dyDescent="0.25">
      <c r="A31" s="2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7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2</v>
      </c>
      <c r="AC31" s="76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 t="s">
        <v>2</v>
      </c>
    </row>
    <row r="32" spans="1:42" x14ac:dyDescent="0.25">
      <c r="A32" s="2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 t="s">
        <v>2</v>
      </c>
      <c r="AC32" s="76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6" t="s">
        <v>2</v>
      </c>
    </row>
    <row r="33" spans="1:42" x14ac:dyDescent="0.25">
      <c r="A33" s="2"/>
      <c r="B33" s="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7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 t="s">
        <v>2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6" t="s">
        <v>2</v>
      </c>
    </row>
    <row r="34" spans="1:42" x14ac:dyDescent="0.25">
      <c r="A34" s="2"/>
      <c r="B34" s="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7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2</v>
      </c>
      <c r="AC34" s="24" t="s">
        <v>44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6" t="s">
        <v>2</v>
      </c>
    </row>
    <row r="35" spans="1:42" x14ac:dyDescent="0.25">
      <c r="A35" s="2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7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 t="s">
        <v>2</v>
      </c>
      <c r="AC35" s="76" t="s">
        <v>38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6" t="s">
        <v>2</v>
      </c>
    </row>
    <row r="36" spans="1:42" x14ac:dyDescent="0.25">
      <c r="A36" s="2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2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 t="s">
        <v>2</v>
      </c>
      <c r="AC36" s="76" t="s">
        <v>39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6" t="s">
        <v>2</v>
      </c>
    </row>
    <row r="37" spans="1:42" x14ac:dyDescent="0.25">
      <c r="A37" s="2"/>
      <c r="B37" s="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27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2</v>
      </c>
      <c r="AC37" s="76" t="s">
        <v>40</v>
      </c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6" t="s">
        <v>2</v>
      </c>
    </row>
    <row r="38" spans="1:42" x14ac:dyDescent="0.25">
      <c r="A38" s="2"/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7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 t="s">
        <v>2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6" t="s">
        <v>2</v>
      </c>
    </row>
    <row r="39" spans="1:42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 t="s">
        <v>2</v>
      </c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6" t="s">
        <v>2</v>
      </c>
    </row>
    <row r="40" spans="1:4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 t="s">
        <v>2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6" t="s">
        <v>2</v>
      </c>
    </row>
    <row r="41" spans="1:4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 t="s">
        <v>2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6" t="s">
        <v>2</v>
      </c>
    </row>
    <row r="42" spans="1:4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 t="s">
        <v>2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6" t="s">
        <v>2</v>
      </c>
    </row>
    <row r="43" spans="1:4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 t="s">
        <v>2</v>
      </c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 t="s">
        <v>2</v>
      </c>
    </row>
    <row r="44" spans="1:4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 t="s">
        <v>2</v>
      </c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6" t="s">
        <v>2</v>
      </c>
    </row>
    <row r="45" spans="1:4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2</v>
      </c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6" t="s">
        <v>2</v>
      </c>
    </row>
    <row r="46" spans="1:4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 t="s">
        <v>2</v>
      </c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6" t="s">
        <v>2</v>
      </c>
    </row>
    <row r="47" spans="1:4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</v>
      </c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6" t="s">
        <v>2</v>
      </c>
    </row>
    <row r="48" spans="1:4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2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6" t="s">
        <v>2</v>
      </c>
    </row>
    <row r="49" spans="1:4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2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6" t="s">
        <v>2</v>
      </c>
    </row>
    <row r="50" spans="1:4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 t="s">
        <v>2</v>
      </c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6" t="s">
        <v>2</v>
      </c>
    </row>
    <row r="51" spans="1:4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 t="s">
        <v>2</v>
      </c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6" t="s">
        <v>2</v>
      </c>
    </row>
    <row r="52" spans="1:4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 t="s">
        <v>2</v>
      </c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6" t="s">
        <v>2</v>
      </c>
    </row>
    <row r="53" spans="1:4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 t="s">
        <v>2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6" t="s">
        <v>2</v>
      </c>
    </row>
    <row r="54" spans="1:4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 t="s">
        <v>2</v>
      </c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6" t="s">
        <v>2</v>
      </c>
    </row>
    <row r="55" spans="1:4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 t="s">
        <v>2</v>
      </c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6" t="s">
        <v>2</v>
      </c>
    </row>
    <row r="56" spans="1:4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 t="s">
        <v>2</v>
      </c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6" t="s">
        <v>2</v>
      </c>
    </row>
    <row r="57" spans="1:4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 t="s">
        <v>2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6" t="s">
        <v>2</v>
      </c>
    </row>
    <row r="58" spans="1:4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 t="s">
        <v>2</v>
      </c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6" t="s">
        <v>2</v>
      </c>
    </row>
    <row r="59" spans="1:4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2</v>
      </c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6" t="s">
        <v>2</v>
      </c>
    </row>
    <row r="60" spans="1:42" x14ac:dyDescent="0.25">
      <c r="A60" s="90" t="s">
        <v>41</v>
      </c>
      <c r="B60" s="90" t="s">
        <v>41</v>
      </c>
      <c r="C60" s="90" t="s">
        <v>41</v>
      </c>
      <c r="D60" s="90" t="s">
        <v>41</v>
      </c>
      <c r="E60" s="90" t="s">
        <v>41</v>
      </c>
      <c r="F60" s="90" t="s">
        <v>41</v>
      </c>
      <c r="G60" s="90" t="s">
        <v>41</v>
      </c>
      <c r="H60" s="90" t="s">
        <v>41</v>
      </c>
      <c r="I60" s="90" t="s">
        <v>41</v>
      </c>
      <c r="J60" s="90" t="s">
        <v>41</v>
      </c>
      <c r="K60" s="90" t="s">
        <v>41</v>
      </c>
      <c r="L60" s="90" t="s">
        <v>41</v>
      </c>
      <c r="M60" s="90" t="s">
        <v>41</v>
      </c>
      <c r="N60" s="90" t="s">
        <v>41</v>
      </c>
      <c r="O60" s="90" t="s">
        <v>41</v>
      </c>
      <c r="P60" s="90" t="s">
        <v>41</v>
      </c>
      <c r="Q60" s="90" t="s">
        <v>41</v>
      </c>
      <c r="R60" s="90" t="s">
        <v>41</v>
      </c>
      <c r="S60" s="90" t="s">
        <v>41</v>
      </c>
      <c r="T60" s="90" t="s">
        <v>41</v>
      </c>
      <c r="U60" s="90" t="s">
        <v>41</v>
      </c>
      <c r="V60" s="90" t="s">
        <v>41</v>
      </c>
      <c r="W60" s="90" t="s">
        <v>41</v>
      </c>
      <c r="X60" s="90" t="s">
        <v>41</v>
      </c>
      <c r="Y60" s="90" t="s">
        <v>41</v>
      </c>
      <c r="Z60" s="90" t="s">
        <v>41</v>
      </c>
      <c r="AA60" s="90" t="s">
        <v>41</v>
      </c>
      <c r="AB60" s="90" t="s">
        <v>41</v>
      </c>
      <c r="AC60" s="90" t="s">
        <v>41</v>
      </c>
      <c r="AD60" s="90" t="s">
        <v>41</v>
      </c>
      <c r="AE60" s="90" t="s">
        <v>41</v>
      </c>
      <c r="AF60" s="90" t="s">
        <v>41</v>
      </c>
      <c r="AG60" s="90" t="s">
        <v>41</v>
      </c>
      <c r="AH60" s="90" t="s">
        <v>41</v>
      </c>
      <c r="AI60" s="90" t="s">
        <v>41</v>
      </c>
      <c r="AJ60" s="90" t="s">
        <v>41</v>
      </c>
      <c r="AK60" s="90" t="s">
        <v>41</v>
      </c>
      <c r="AL60" s="90" t="s">
        <v>41</v>
      </c>
      <c r="AM60" s="90" t="s">
        <v>41</v>
      </c>
      <c r="AN60" s="90" t="s">
        <v>41</v>
      </c>
      <c r="AO60" s="90" t="s">
        <v>41</v>
      </c>
      <c r="AP60" s="90" t="s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60"/>
  <sheetViews>
    <sheetView zoomScaleNormal="100" workbookViewId="0"/>
  </sheetViews>
  <sheetFormatPr defaultRowHeight="15" x14ac:dyDescent="0.25"/>
  <sheetData>
    <row r="1" spans="1:42" x14ac:dyDescent="0.25">
      <c r="A1" s="1" t="s">
        <v>0</v>
      </c>
      <c r="B1" s="2"/>
      <c r="C1" s="2" t="s">
        <v>1</v>
      </c>
      <c r="D1" s="3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 t="s">
        <v>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 t="s">
        <v>2</v>
      </c>
    </row>
    <row r="2" spans="1:42" x14ac:dyDescent="0.25">
      <c r="A2" s="1" t="s">
        <v>47</v>
      </c>
      <c r="B2" s="2"/>
      <c r="C2" s="2" t="s">
        <v>49</v>
      </c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2</v>
      </c>
      <c r="AC2" s="5" t="s">
        <v>3</v>
      </c>
      <c r="AD2" s="6" t="s">
        <v>4</v>
      </c>
      <c r="AE2" s="1" t="s">
        <v>5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4" t="s">
        <v>2</v>
      </c>
    </row>
    <row r="3" spans="1:42" x14ac:dyDescent="0.25">
      <c r="A3" s="1" t="s">
        <v>6</v>
      </c>
      <c r="B3" s="2"/>
      <c r="C3" s="2" t="s">
        <v>46</v>
      </c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2</v>
      </c>
      <c r="AC3" s="2"/>
      <c r="AD3" s="2"/>
      <c r="AE3" s="7" t="s">
        <v>7</v>
      </c>
      <c r="AF3" s="8" t="str">
        <f>D9&amp;"-"&amp;E9</f>
        <v>12-24</v>
      </c>
      <c r="AG3" s="9" t="str">
        <f>E9&amp;"-"&amp;F9</f>
        <v>24-36</v>
      </c>
      <c r="AH3" s="10" t="str">
        <f>F9&amp;"-"&amp;G9</f>
        <v>36-48</v>
      </c>
      <c r="AI3" s="11" t="s">
        <v>8</v>
      </c>
      <c r="AJ3" s="2"/>
      <c r="AK3" s="12" t="s">
        <v>9</v>
      </c>
      <c r="AL3" s="13"/>
      <c r="AM3" s="13"/>
      <c r="AN3" s="13"/>
      <c r="AO3" s="14"/>
      <c r="AP3" s="4" t="s">
        <v>2</v>
      </c>
    </row>
    <row r="4" spans="1:4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 t="s">
        <v>2</v>
      </c>
      <c r="AC4" s="2"/>
      <c r="AD4" s="2"/>
      <c r="AE4" s="17">
        <v>2013</v>
      </c>
      <c r="AF4" s="18">
        <f>E10/D10</f>
        <v>3.4090374855722043</v>
      </c>
      <c r="AG4" s="19">
        <f>F10/E10</f>
        <v>1.4607127544681542</v>
      </c>
      <c r="AH4" s="20">
        <f>G10/F10</f>
        <v>1.1567137440594342</v>
      </c>
      <c r="AI4" s="2"/>
      <c r="AJ4" s="2"/>
      <c r="AK4" s="21" t="s">
        <v>10</v>
      </c>
      <c r="AL4" s="22"/>
      <c r="AM4" s="22"/>
      <c r="AN4" s="22"/>
      <c r="AO4" s="23"/>
      <c r="AP4" s="16" t="s">
        <v>2</v>
      </c>
    </row>
    <row r="5" spans="1:42" x14ac:dyDescent="0.25">
      <c r="A5" s="24" t="s">
        <v>11</v>
      </c>
      <c r="B5" s="2"/>
      <c r="C5" s="15" t="s">
        <v>12</v>
      </c>
      <c r="D5" s="15"/>
      <c r="E5" s="15"/>
      <c r="F5" s="15"/>
      <c r="G5" s="25"/>
      <c r="H5" s="25"/>
      <c r="I5" s="25"/>
      <c r="J5" s="26">
        <f>C13</f>
        <v>2023</v>
      </c>
      <c r="K5" s="15"/>
      <c r="L5" s="15"/>
      <c r="M5" s="2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2</v>
      </c>
      <c r="AC5" s="15"/>
      <c r="AD5" s="15"/>
      <c r="AE5" s="17">
        <f>AE4+1</f>
        <v>2014</v>
      </c>
      <c r="AF5" s="28">
        <f>E11/D11</f>
        <v>3.5139694594910602</v>
      </c>
      <c r="AG5" s="29">
        <f>F11/E11</f>
        <v>1.4611776714478453</v>
      </c>
      <c r="AH5" s="30"/>
      <c r="AI5" s="15"/>
      <c r="AJ5" s="15"/>
      <c r="AK5" s="31" t="s">
        <v>13</v>
      </c>
      <c r="AL5" s="32"/>
      <c r="AM5" s="32"/>
      <c r="AN5" s="32"/>
      <c r="AO5" s="33"/>
      <c r="AP5" s="16" t="s">
        <v>2</v>
      </c>
    </row>
    <row r="6" spans="1:42" x14ac:dyDescent="0.25">
      <c r="A6" s="2"/>
      <c r="B6" s="2"/>
      <c r="C6" s="91" t="s">
        <v>45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 t="s">
        <v>2</v>
      </c>
      <c r="AC6" s="15"/>
      <c r="AD6" s="15"/>
      <c r="AE6" s="17">
        <f>AE5+1</f>
        <v>2015</v>
      </c>
      <c r="AF6" s="28">
        <f>E12/D12</f>
        <v>3.6519546164007135</v>
      </c>
      <c r="AG6" s="34"/>
      <c r="AH6" s="30"/>
      <c r="AI6" s="15"/>
      <c r="AJ6" s="15"/>
      <c r="AK6" s="15"/>
      <c r="AL6" s="15"/>
      <c r="AM6" s="15"/>
      <c r="AN6" s="15"/>
      <c r="AO6" s="15"/>
      <c r="AP6" s="16" t="s">
        <v>2</v>
      </c>
    </row>
    <row r="7" spans="1:42" x14ac:dyDescent="0.25">
      <c r="A7" s="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2</v>
      </c>
      <c r="AC7" s="15"/>
      <c r="AD7" s="15"/>
      <c r="AE7" s="35">
        <f>AE6+1</f>
        <v>2016</v>
      </c>
      <c r="AF7" s="36"/>
      <c r="AG7" s="37"/>
      <c r="AH7" s="38"/>
      <c r="AI7" s="15"/>
      <c r="AJ7" s="15"/>
      <c r="AK7" s="15"/>
      <c r="AL7" s="15"/>
      <c r="AM7" s="15"/>
      <c r="AN7" s="15"/>
      <c r="AO7" s="15"/>
      <c r="AP7" s="16" t="s">
        <v>2</v>
      </c>
    </row>
    <row r="8" spans="1:42" x14ac:dyDescent="0.25">
      <c r="A8" s="24" t="s">
        <v>14</v>
      </c>
      <c r="B8" s="27"/>
      <c r="C8" s="24" t="s">
        <v>15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2</v>
      </c>
      <c r="AC8" s="5" t="s">
        <v>16</v>
      </c>
      <c r="AD8" s="6" t="s">
        <v>4</v>
      </c>
      <c r="AE8" s="39" t="s">
        <v>17</v>
      </c>
      <c r="AF8" s="40">
        <v>3.6</v>
      </c>
      <c r="AG8" s="41">
        <f>AVERAGE(AG4:AG6)</f>
        <v>1.4609452129579998</v>
      </c>
      <c r="AH8" s="42">
        <f>AVERAGE(AH4:AH6)</f>
        <v>1.1567137440594342</v>
      </c>
      <c r="AI8" s="43">
        <v>1</v>
      </c>
      <c r="AJ8" s="60" t="s">
        <v>21</v>
      </c>
      <c r="AK8" s="92" t="s">
        <v>51</v>
      </c>
      <c r="AL8" s="44"/>
      <c r="AM8" s="16"/>
      <c r="AN8" s="15"/>
      <c r="AO8" s="15"/>
      <c r="AP8" s="16" t="s">
        <v>2</v>
      </c>
    </row>
    <row r="9" spans="1:42" x14ac:dyDescent="0.25">
      <c r="A9" s="27"/>
      <c r="B9" s="27"/>
      <c r="C9" s="7" t="s">
        <v>7</v>
      </c>
      <c r="D9" s="45">
        <v>12</v>
      </c>
      <c r="E9" s="45">
        <v>24</v>
      </c>
      <c r="F9" s="45">
        <v>36</v>
      </c>
      <c r="G9" s="46">
        <v>48</v>
      </c>
      <c r="H9" s="15"/>
      <c r="I9" s="15"/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 t="s">
        <v>2</v>
      </c>
      <c r="AC9" s="15"/>
      <c r="AD9" s="15"/>
      <c r="AE9" s="2"/>
      <c r="AF9" s="2"/>
      <c r="AG9" s="2"/>
      <c r="AH9" s="2"/>
      <c r="AI9" s="2"/>
      <c r="AJ9" s="15"/>
      <c r="AK9" s="15"/>
      <c r="AL9" s="15"/>
      <c r="AM9" s="15"/>
      <c r="AN9" s="15"/>
      <c r="AO9" s="15"/>
      <c r="AP9" s="16" t="s">
        <v>2</v>
      </c>
    </row>
    <row r="10" spans="1:42" x14ac:dyDescent="0.25">
      <c r="A10" s="27"/>
      <c r="B10" s="27"/>
      <c r="C10" s="47">
        <v>2020</v>
      </c>
      <c r="D10" s="48">
        <v>52.083332061767578</v>
      </c>
      <c r="E10" s="48">
        <v>177.55403137207031</v>
      </c>
      <c r="F10" s="48">
        <v>259.35543823242187</v>
      </c>
      <c r="G10" s="49">
        <v>300</v>
      </c>
      <c r="H10" s="15"/>
      <c r="I10" s="24"/>
      <c r="J10" s="15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 t="s">
        <v>2</v>
      </c>
      <c r="AC10" s="5" t="s">
        <v>18</v>
      </c>
      <c r="AD10" s="6" t="s">
        <v>4</v>
      </c>
      <c r="AE10" s="1" t="s">
        <v>19</v>
      </c>
      <c r="AF10" s="1"/>
      <c r="AG10" s="2"/>
      <c r="AH10" s="2"/>
      <c r="AI10" s="2"/>
      <c r="AJ10" s="15"/>
      <c r="AK10" s="50"/>
      <c r="AL10" s="15"/>
      <c r="AM10" s="15"/>
      <c r="AN10" s="50"/>
      <c r="AO10" s="15"/>
      <c r="AP10" s="16" t="s">
        <v>2</v>
      </c>
    </row>
    <row r="11" spans="1:42" x14ac:dyDescent="0.25">
      <c r="A11" s="27"/>
      <c r="B11" s="27"/>
      <c r="C11" s="47">
        <f>C10+1</f>
        <v>2021</v>
      </c>
      <c r="D11" s="48">
        <v>50.505050659179688</v>
      </c>
      <c r="E11" s="48">
        <v>177.47320556640625</v>
      </c>
      <c r="F11" s="51">
        <v>259.31988525390625</v>
      </c>
      <c r="G11" s="52"/>
      <c r="H11" s="15"/>
      <c r="I11" s="24"/>
      <c r="J11" s="24"/>
      <c r="K11" s="24"/>
      <c r="L11" s="24"/>
      <c r="M11" s="2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2</v>
      </c>
      <c r="AC11" s="15"/>
      <c r="AD11" s="15"/>
      <c r="AE11" s="53"/>
      <c r="AF11" s="54" t="str">
        <f>D9&amp;"-ult"</f>
        <v>12-ult</v>
      </c>
      <c r="AG11" s="55" t="str">
        <f>E9&amp;"-ult"</f>
        <v>24-ult</v>
      </c>
      <c r="AH11" s="55" t="str">
        <f>F9&amp;"-ult"</f>
        <v>36-ult</v>
      </c>
      <c r="AI11" s="56" t="str">
        <f>G9&amp;"-ult"</f>
        <v>48-ult</v>
      </c>
      <c r="AJ11" s="15"/>
      <c r="AK11" s="15"/>
      <c r="AL11" s="15"/>
      <c r="AM11" s="50"/>
      <c r="AN11" s="15"/>
      <c r="AO11" s="15"/>
      <c r="AP11" s="16" t="s">
        <v>2</v>
      </c>
    </row>
    <row r="12" spans="1:42" x14ac:dyDescent="0.25">
      <c r="A12" s="27"/>
      <c r="B12" s="27"/>
      <c r="C12" s="47">
        <f>C11+1</f>
        <v>2022</v>
      </c>
      <c r="D12" s="48">
        <v>49.423393249511719</v>
      </c>
      <c r="E12" s="51">
        <v>180.49198913574219</v>
      </c>
      <c r="F12" s="48"/>
      <c r="G12" s="52"/>
      <c r="H12" s="15"/>
      <c r="I12" s="24"/>
      <c r="J12" s="24"/>
      <c r="K12" s="24"/>
      <c r="L12" s="24"/>
      <c r="M12" s="2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2</v>
      </c>
      <c r="AC12" s="15"/>
      <c r="AD12" s="15"/>
      <c r="AE12" s="57" t="s">
        <v>20</v>
      </c>
      <c r="AF12" s="58">
        <f>AG12*AF8</f>
        <v>6.0836234657268795</v>
      </c>
      <c r="AG12" s="58">
        <f>AH12*AG8</f>
        <v>1.6898954071463554</v>
      </c>
      <c r="AH12" s="58">
        <f>AI12*AH8</f>
        <v>1.1567137440594342</v>
      </c>
      <c r="AI12" s="59">
        <f>AI8</f>
        <v>1</v>
      </c>
      <c r="AJ12" s="60" t="s">
        <v>21</v>
      </c>
      <c r="AK12" s="61" t="s">
        <v>22</v>
      </c>
      <c r="AL12" s="62"/>
      <c r="AM12" s="63"/>
      <c r="AN12" s="15"/>
      <c r="AO12" s="15"/>
      <c r="AP12" s="16" t="s">
        <v>2</v>
      </c>
    </row>
    <row r="13" spans="1:42" x14ac:dyDescent="0.25">
      <c r="A13" s="2"/>
      <c r="B13" s="2"/>
      <c r="C13" s="64">
        <f>C12+1</f>
        <v>2023</v>
      </c>
      <c r="D13" s="65">
        <v>49.423393249511719</v>
      </c>
      <c r="E13" s="66"/>
      <c r="F13" s="66"/>
      <c r="G13" s="67"/>
      <c r="H13" s="15"/>
      <c r="I13" s="24"/>
      <c r="J13" s="24"/>
      <c r="K13" s="24"/>
      <c r="L13" s="24"/>
      <c r="M13" s="2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2</v>
      </c>
      <c r="AC13" s="15"/>
      <c r="AD13" s="15"/>
      <c r="AE13" s="2"/>
      <c r="AF13" s="2"/>
      <c r="AG13" s="2"/>
      <c r="AH13" s="2"/>
      <c r="AI13" s="2"/>
      <c r="AJ13" s="15"/>
      <c r="AK13" s="68" t="s">
        <v>23</v>
      </c>
      <c r="AL13" s="15"/>
      <c r="AM13" s="15"/>
      <c r="AN13" s="15"/>
      <c r="AO13" s="15"/>
      <c r="AP13" s="16" t="s">
        <v>2</v>
      </c>
    </row>
    <row r="14" spans="1:42" x14ac:dyDescent="0.25">
      <c r="A14" s="2"/>
      <c r="B14" s="2"/>
      <c r="C14" s="2"/>
      <c r="D14" s="2"/>
      <c r="E14" s="2"/>
      <c r="F14" s="2"/>
      <c r="G14" s="2"/>
      <c r="H14" s="15"/>
      <c r="I14" s="24"/>
      <c r="J14" s="24"/>
      <c r="K14" s="24"/>
      <c r="L14" s="24"/>
      <c r="M14" s="2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 t="s">
        <v>2</v>
      </c>
      <c r="AC14" s="5" t="s">
        <v>24</v>
      </c>
      <c r="AD14" s="6" t="s">
        <v>4</v>
      </c>
      <c r="AE14" s="1" t="s">
        <v>25</v>
      </c>
      <c r="AF14" s="2"/>
      <c r="AG14" s="2"/>
      <c r="AH14" s="2"/>
      <c r="AI14" s="2"/>
      <c r="AJ14" s="15"/>
      <c r="AK14" s="15"/>
      <c r="AL14" s="15"/>
      <c r="AM14" s="15"/>
      <c r="AN14" s="15"/>
      <c r="AO14" s="15"/>
      <c r="AP14" s="16" t="s">
        <v>2</v>
      </c>
    </row>
    <row r="15" spans="1:42" x14ac:dyDescent="0.25">
      <c r="A15" s="2"/>
      <c r="B15" s="2"/>
      <c r="C15" s="69" t="s">
        <v>26</v>
      </c>
      <c r="D15" s="2"/>
      <c r="E15" s="2"/>
      <c r="F15" s="2"/>
      <c r="G15" s="2"/>
      <c r="H15" s="15"/>
      <c r="I15" s="24"/>
      <c r="J15" s="24"/>
      <c r="K15" s="24"/>
      <c r="L15" s="24"/>
      <c r="M15" s="24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 t="s">
        <v>2</v>
      </c>
      <c r="AC15" s="15"/>
      <c r="AD15" s="15"/>
      <c r="AE15" s="53"/>
      <c r="AF15" s="70" t="str">
        <f>"'"&amp;RIGHT($C13,2)&amp;"@"&amp;D9</f>
        <v>'23@12</v>
      </c>
      <c r="AG15" s="71" t="str">
        <f>"'"&amp;RIGHT($C12,2)&amp;"@"&amp;E9</f>
        <v>'22@24</v>
      </c>
      <c r="AH15" s="71" t="str">
        <f>"'"&amp;RIGHT($C11,2)&amp;"@"&amp;F9</f>
        <v>'21@36</v>
      </c>
      <c r="AI15" s="72" t="str">
        <f>"'"&amp;RIGHT($C10,2)&amp;"@"&amp;G9</f>
        <v>'20@48</v>
      </c>
      <c r="AJ15" s="15"/>
      <c r="AK15" s="15"/>
      <c r="AL15" s="15"/>
      <c r="AM15" s="15"/>
      <c r="AN15" s="15"/>
      <c r="AO15" s="15"/>
      <c r="AP15" s="16" t="s">
        <v>2</v>
      </c>
    </row>
    <row r="16" spans="1:42" x14ac:dyDescent="0.25">
      <c r="A16" s="2"/>
      <c r="B16" s="2"/>
      <c r="C16" s="15"/>
      <c r="D16" s="15"/>
      <c r="E16" s="15"/>
      <c r="F16" s="15"/>
      <c r="G16" s="15"/>
      <c r="H16" s="15"/>
      <c r="I16" s="15"/>
      <c r="J16" s="27"/>
      <c r="K16" s="27"/>
      <c r="L16" s="27"/>
      <c r="M16" s="27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 t="s">
        <v>2</v>
      </c>
      <c r="AC16" s="15"/>
      <c r="AD16" s="15"/>
      <c r="AE16" s="73" t="s">
        <v>27</v>
      </c>
      <c r="AF16" s="74">
        <f>D13</f>
        <v>49.423393249511719</v>
      </c>
      <c r="AG16" s="74">
        <f>E12</f>
        <v>180.49198913574219</v>
      </c>
      <c r="AH16" s="74">
        <f>F11</f>
        <v>259.31988525390625</v>
      </c>
      <c r="AI16" s="75">
        <f>G10</f>
        <v>300</v>
      </c>
      <c r="AJ16" s="15"/>
      <c r="AK16" s="15"/>
      <c r="AL16" s="15"/>
      <c r="AM16" s="15"/>
      <c r="AN16" s="15"/>
      <c r="AO16" s="15"/>
      <c r="AP16" s="16" t="s">
        <v>2</v>
      </c>
    </row>
    <row r="17" spans="1:42" x14ac:dyDescent="0.25">
      <c r="A17" s="2"/>
      <c r="B17" s="2"/>
      <c r="C17" s="76" t="s">
        <v>28</v>
      </c>
      <c r="D17" s="15"/>
      <c r="E17" s="15"/>
      <c r="F17" s="15"/>
      <c r="G17" s="15"/>
      <c r="H17" s="15"/>
      <c r="I17" s="15"/>
      <c r="J17" s="27"/>
      <c r="K17" s="27"/>
      <c r="L17" s="27"/>
      <c r="M17" s="27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 t="s">
        <v>2</v>
      </c>
      <c r="AC17" s="50" t="s">
        <v>29</v>
      </c>
      <c r="AD17" s="15"/>
      <c r="AE17" s="77" t="s">
        <v>30</v>
      </c>
      <c r="AF17" s="78">
        <f>AF16*AF12</f>
        <v>300.67331492857693</v>
      </c>
      <c r="AG17" s="79">
        <f>AG16*AG12</f>
        <v>305.01258346720061</v>
      </c>
      <c r="AH17" s="80">
        <f>AH16*AH12</f>
        <v>299.95887538110873</v>
      </c>
      <c r="AI17" s="81">
        <f>AI16*AI12</f>
        <v>300</v>
      </c>
      <c r="AJ17" s="60" t="s">
        <v>21</v>
      </c>
      <c r="AK17" s="61" t="s">
        <v>31</v>
      </c>
      <c r="AL17" s="62"/>
      <c r="AM17" s="63"/>
      <c r="AN17" s="15"/>
      <c r="AO17" s="15"/>
      <c r="AP17" s="16" t="s">
        <v>2</v>
      </c>
    </row>
    <row r="18" spans="1:42" x14ac:dyDescent="0.25">
      <c r="A18" s="2"/>
      <c r="B18" s="2"/>
      <c r="C18" s="15"/>
      <c r="D18" s="15"/>
      <c r="E18" s="15"/>
      <c r="F18" s="15"/>
      <c r="G18" s="15"/>
      <c r="H18" s="15"/>
      <c r="I18" s="15"/>
      <c r="J18" s="27"/>
      <c r="K18" s="27"/>
      <c r="L18" s="27"/>
      <c r="M18" s="2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2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 t="s">
        <v>2</v>
      </c>
    </row>
    <row r="19" spans="1:42" x14ac:dyDescent="0.25">
      <c r="A19" s="2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7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2</v>
      </c>
      <c r="AC19" s="15" t="s">
        <v>32</v>
      </c>
      <c r="AD19" s="15"/>
      <c r="AE19" s="24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6" t="s">
        <v>2</v>
      </c>
    </row>
    <row r="20" spans="1:42" x14ac:dyDescent="0.25">
      <c r="A20" s="2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7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 t="s">
        <v>2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6" t="s">
        <v>2</v>
      </c>
    </row>
    <row r="21" spans="1:42" x14ac:dyDescent="0.25">
      <c r="A21" s="2"/>
      <c r="B21" s="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 t="s">
        <v>2</v>
      </c>
      <c r="AC21" s="15"/>
      <c r="AD21" s="15"/>
      <c r="AE21" s="24" t="s">
        <v>15</v>
      </c>
      <c r="AF21" s="15"/>
      <c r="AG21" s="15"/>
      <c r="AH21" s="15"/>
      <c r="AI21" s="15"/>
      <c r="AJ21" s="15"/>
      <c r="AK21" s="82" t="s">
        <v>33</v>
      </c>
      <c r="AL21" s="83" t="s">
        <v>34</v>
      </c>
      <c r="AM21" s="15"/>
      <c r="AN21" s="15"/>
      <c r="AO21" s="15"/>
      <c r="AP21" s="16" t="s">
        <v>2</v>
      </c>
    </row>
    <row r="22" spans="1:42" x14ac:dyDescent="0.25">
      <c r="A22" s="2"/>
      <c r="B22" s="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2</v>
      </c>
      <c r="AC22" s="15"/>
      <c r="AD22" s="15"/>
      <c r="AE22" s="7" t="s">
        <v>7</v>
      </c>
      <c r="AF22" s="45">
        <v>12</v>
      </c>
      <c r="AG22" s="45">
        <v>24</v>
      </c>
      <c r="AH22" s="45">
        <v>36</v>
      </c>
      <c r="AI22" s="46">
        <v>48</v>
      </c>
      <c r="AJ22" s="15"/>
      <c r="AK22" s="84" t="s">
        <v>35</v>
      </c>
      <c r="AL22" s="85" t="s">
        <v>35</v>
      </c>
      <c r="AM22" s="86" t="s">
        <v>36</v>
      </c>
      <c r="AN22" s="15"/>
      <c r="AO22" s="15"/>
      <c r="AP22" s="16" t="s">
        <v>2</v>
      </c>
    </row>
    <row r="23" spans="1:42" x14ac:dyDescent="0.25">
      <c r="A23" s="2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 t="s">
        <v>2</v>
      </c>
      <c r="AC23" s="15"/>
      <c r="AD23" s="15"/>
      <c r="AE23" s="47">
        <f>C10</f>
        <v>2020</v>
      </c>
      <c r="AF23" s="48">
        <f>D10</f>
        <v>52.083332061767578</v>
      </c>
      <c r="AG23" s="48">
        <f>E10</f>
        <v>177.55403137207031</v>
      </c>
      <c r="AH23" s="48">
        <f>F10</f>
        <v>259.35543823242187</v>
      </c>
      <c r="AI23" s="49">
        <f>G10</f>
        <v>300</v>
      </c>
      <c r="AJ23" s="15"/>
      <c r="AK23" s="87">
        <f>AI17</f>
        <v>300</v>
      </c>
      <c r="AL23" s="88">
        <v>300</v>
      </c>
      <c r="AM23" s="89">
        <f>(AK23-AL23)/240</f>
        <v>0</v>
      </c>
      <c r="AN23" s="15"/>
      <c r="AO23" s="15"/>
      <c r="AP23" s="16" t="s">
        <v>2</v>
      </c>
    </row>
    <row r="24" spans="1:42" x14ac:dyDescent="0.25">
      <c r="A24" s="2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7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2</v>
      </c>
      <c r="AC24" s="15"/>
      <c r="AD24" s="15"/>
      <c r="AE24" s="47">
        <f>C11</f>
        <v>2021</v>
      </c>
      <c r="AF24" s="48">
        <f>D11</f>
        <v>50.505050659179688</v>
      </c>
      <c r="AG24" s="48">
        <f>E11</f>
        <v>177.47320556640625</v>
      </c>
      <c r="AH24" s="51">
        <f>F11</f>
        <v>259.31988525390625</v>
      </c>
      <c r="AI24" s="52"/>
      <c r="AJ24" s="15"/>
      <c r="AK24" s="87">
        <f>AH17</f>
        <v>299.95887538110873</v>
      </c>
      <c r="AL24" s="88">
        <v>300</v>
      </c>
      <c r="AM24" s="89">
        <f>(AK24-AL24)/240</f>
        <v>-1.7135257871364235E-4</v>
      </c>
      <c r="AN24" s="15"/>
      <c r="AO24" s="15"/>
      <c r="AP24" s="16" t="s">
        <v>2</v>
      </c>
    </row>
    <row r="25" spans="1:42" x14ac:dyDescent="0.25">
      <c r="A25" s="2"/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7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2</v>
      </c>
      <c r="AC25" s="15"/>
      <c r="AD25" s="15"/>
      <c r="AE25" s="47">
        <f>C12</f>
        <v>2022</v>
      </c>
      <c r="AF25" s="48">
        <f>D12</f>
        <v>49.423393249511719</v>
      </c>
      <c r="AG25" s="51">
        <f>E12</f>
        <v>180.49198913574219</v>
      </c>
      <c r="AH25" s="48"/>
      <c r="AI25" s="52"/>
      <c r="AJ25" s="15"/>
      <c r="AK25" s="87">
        <f>AG17</f>
        <v>305.01258346720061</v>
      </c>
      <c r="AL25" s="88">
        <v>300</v>
      </c>
      <c r="AM25" s="89">
        <f>(AK25-AL25)/240</f>
        <v>2.0885764446669224E-2</v>
      </c>
      <c r="AN25" s="15"/>
      <c r="AO25" s="15"/>
      <c r="AP25" s="16" t="s">
        <v>2</v>
      </c>
    </row>
    <row r="26" spans="1:42" x14ac:dyDescent="0.25">
      <c r="A26" s="2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7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2</v>
      </c>
      <c r="AC26" s="15"/>
      <c r="AD26" s="15"/>
      <c r="AE26" s="64">
        <f>C13</f>
        <v>2023</v>
      </c>
      <c r="AF26" s="65">
        <f>D13</f>
        <v>49.423393249511719</v>
      </c>
      <c r="AG26" s="66"/>
      <c r="AH26" s="66"/>
      <c r="AI26" s="67"/>
      <c r="AJ26" s="15"/>
      <c r="AK26" s="87">
        <f>AF17</f>
        <v>300.67331492857693</v>
      </c>
      <c r="AL26" s="88">
        <v>300</v>
      </c>
      <c r="AM26" s="89">
        <f>(AK26-AL26)/240</f>
        <v>2.8054788690705362E-3</v>
      </c>
      <c r="AN26" s="15"/>
      <c r="AO26" s="15"/>
      <c r="AP26" s="16" t="s">
        <v>2</v>
      </c>
    </row>
    <row r="27" spans="1:42" x14ac:dyDescent="0.25">
      <c r="A27" s="2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27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2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6" t="s">
        <v>2</v>
      </c>
    </row>
    <row r="28" spans="1:42" x14ac:dyDescent="0.25">
      <c r="A28" s="2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7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2</v>
      </c>
      <c r="AC28" s="24" t="s">
        <v>43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6" t="s">
        <v>2</v>
      </c>
    </row>
    <row r="29" spans="1:42" x14ac:dyDescent="0.25">
      <c r="A29" s="2"/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7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</v>
      </c>
      <c r="AC29" s="76" t="s">
        <v>37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 t="s">
        <v>2</v>
      </c>
    </row>
    <row r="30" spans="1:42" x14ac:dyDescent="0.25">
      <c r="A30" s="2"/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7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 t="s">
        <v>2</v>
      </c>
      <c r="AC30" s="76" t="s">
        <v>42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6" t="s">
        <v>2</v>
      </c>
    </row>
    <row r="31" spans="1:42" x14ac:dyDescent="0.25">
      <c r="A31" s="2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7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2</v>
      </c>
      <c r="AC31" s="76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 t="s">
        <v>2</v>
      </c>
    </row>
    <row r="32" spans="1:42" x14ac:dyDescent="0.25">
      <c r="A32" s="2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 t="s">
        <v>2</v>
      </c>
      <c r="AC32" s="76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6" t="s">
        <v>2</v>
      </c>
    </row>
    <row r="33" spans="1:42" x14ac:dyDescent="0.25">
      <c r="A33" s="2"/>
      <c r="B33" s="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7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 t="s">
        <v>2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6" t="s">
        <v>2</v>
      </c>
    </row>
    <row r="34" spans="1:42" x14ac:dyDescent="0.25">
      <c r="A34" s="2"/>
      <c r="B34" s="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7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2</v>
      </c>
      <c r="AC34" s="24" t="s">
        <v>44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6" t="s">
        <v>2</v>
      </c>
    </row>
    <row r="35" spans="1:42" x14ac:dyDescent="0.25">
      <c r="A35" s="2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7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 t="s">
        <v>2</v>
      </c>
      <c r="AC35" s="76" t="s">
        <v>38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6" t="s">
        <v>2</v>
      </c>
    </row>
    <row r="36" spans="1:42" x14ac:dyDescent="0.25">
      <c r="A36" s="2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2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 t="s">
        <v>2</v>
      </c>
      <c r="AC36" s="76" t="s">
        <v>39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6" t="s">
        <v>2</v>
      </c>
    </row>
    <row r="37" spans="1:42" x14ac:dyDescent="0.25">
      <c r="A37" s="2"/>
      <c r="B37" s="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27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2</v>
      </c>
      <c r="AC37" s="76" t="s">
        <v>40</v>
      </c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6" t="s">
        <v>2</v>
      </c>
    </row>
    <row r="38" spans="1:42" x14ac:dyDescent="0.25">
      <c r="A38" s="2"/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7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 t="s">
        <v>2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6" t="s">
        <v>2</v>
      </c>
    </row>
    <row r="39" spans="1:42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 t="s">
        <v>2</v>
      </c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6" t="s">
        <v>2</v>
      </c>
    </row>
    <row r="40" spans="1:4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 t="s">
        <v>2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6" t="s">
        <v>2</v>
      </c>
    </row>
    <row r="41" spans="1:4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 t="s">
        <v>2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6" t="s">
        <v>2</v>
      </c>
    </row>
    <row r="42" spans="1:4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 t="s">
        <v>2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6" t="s">
        <v>2</v>
      </c>
    </row>
    <row r="43" spans="1:4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 t="s">
        <v>2</v>
      </c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 t="s">
        <v>2</v>
      </c>
    </row>
    <row r="44" spans="1:4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 t="s">
        <v>2</v>
      </c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6" t="s">
        <v>2</v>
      </c>
    </row>
    <row r="45" spans="1:4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2</v>
      </c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6" t="s">
        <v>2</v>
      </c>
    </row>
    <row r="46" spans="1:4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 t="s">
        <v>2</v>
      </c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6" t="s">
        <v>2</v>
      </c>
    </row>
    <row r="47" spans="1:4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</v>
      </c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6" t="s">
        <v>2</v>
      </c>
    </row>
    <row r="48" spans="1:4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2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6" t="s">
        <v>2</v>
      </c>
    </row>
    <row r="49" spans="1:4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2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6" t="s">
        <v>2</v>
      </c>
    </row>
    <row r="50" spans="1:4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 t="s">
        <v>2</v>
      </c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6" t="s">
        <v>2</v>
      </c>
    </row>
    <row r="51" spans="1:4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 t="s">
        <v>2</v>
      </c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6" t="s">
        <v>2</v>
      </c>
    </row>
    <row r="52" spans="1:4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 t="s">
        <v>2</v>
      </c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6" t="s">
        <v>2</v>
      </c>
    </row>
    <row r="53" spans="1:4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 t="s">
        <v>2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6" t="s">
        <v>2</v>
      </c>
    </row>
    <row r="54" spans="1:4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 t="s">
        <v>2</v>
      </c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6" t="s">
        <v>2</v>
      </c>
    </row>
    <row r="55" spans="1:4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 t="s">
        <v>2</v>
      </c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6" t="s">
        <v>2</v>
      </c>
    </row>
    <row r="56" spans="1:4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 t="s">
        <v>2</v>
      </c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6" t="s">
        <v>2</v>
      </c>
    </row>
    <row r="57" spans="1:4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 t="s">
        <v>2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6" t="s">
        <v>2</v>
      </c>
    </row>
    <row r="58" spans="1:4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 t="s">
        <v>2</v>
      </c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6" t="s">
        <v>2</v>
      </c>
    </row>
    <row r="59" spans="1:4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2</v>
      </c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6" t="s">
        <v>2</v>
      </c>
    </row>
    <row r="60" spans="1:42" x14ac:dyDescent="0.25">
      <c r="A60" s="90" t="s">
        <v>41</v>
      </c>
      <c r="B60" s="90" t="s">
        <v>41</v>
      </c>
      <c r="C60" s="90" t="s">
        <v>41</v>
      </c>
      <c r="D60" s="90" t="s">
        <v>41</v>
      </c>
      <c r="E60" s="90" t="s">
        <v>41</v>
      </c>
      <c r="F60" s="90" t="s">
        <v>41</v>
      </c>
      <c r="G60" s="90" t="s">
        <v>41</v>
      </c>
      <c r="H60" s="90" t="s">
        <v>41</v>
      </c>
      <c r="I60" s="90" t="s">
        <v>41</v>
      </c>
      <c r="J60" s="90" t="s">
        <v>41</v>
      </c>
      <c r="K60" s="90" t="s">
        <v>41</v>
      </c>
      <c r="L60" s="90" t="s">
        <v>41</v>
      </c>
      <c r="M60" s="90" t="s">
        <v>41</v>
      </c>
      <c r="N60" s="90" t="s">
        <v>41</v>
      </c>
      <c r="O60" s="90" t="s">
        <v>41</v>
      </c>
      <c r="P60" s="90" t="s">
        <v>41</v>
      </c>
      <c r="Q60" s="90" t="s">
        <v>41</v>
      </c>
      <c r="R60" s="90" t="s">
        <v>41</v>
      </c>
      <c r="S60" s="90" t="s">
        <v>41</v>
      </c>
      <c r="T60" s="90" t="s">
        <v>41</v>
      </c>
      <c r="U60" s="90" t="s">
        <v>41</v>
      </c>
      <c r="V60" s="90" t="s">
        <v>41</v>
      </c>
      <c r="W60" s="90" t="s">
        <v>41</v>
      </c>
      <c r="X60" s="90" t="s">
        <v>41</v>
      </c>
      <c r="Y60" s="90" t="s">
        <v>41</v>
      </c>
      <c r="Z60" s="90" t="s">
        <v>41</v>
      </c>
      <c r="AA60" s="90" t="s">
        <v>41</v>
      </c>
      <c r="AB60" s="90" t="s">
        <v>41</v>
      </c>
      <c r="AC60" s="90" t="s">
        <v>41</v>
      </c>
      <c r="AD60" s="90" t="s">
        <v>41</v>
      </c>
      <c r="AE60" s="90" t="s">
        <v>41</v>
      </c>
      <c r="AF60" s="90" t="s">
        <v>41</v>
      </c>
      <c r="AG60" s="90" t="s">
        <v>41</v>
      </c>
      <c r="AH60" s="90" t="s">
        <v>41</v>
      </c>
      <c r="AI60" s="90" t="s">
        <v>41</v>
      </c>
      <c r="AJ60" s="90" t="s">
        <v>41</v>
      </c>
      <c r="AK60" s="90" t="s">
        <v>41</v>
      </c>
      <c r="AL60" s="90" t="s">
        <v>41</v>
      </c>
      <c r="AM60" s="90" t="s">
        <v>41</v>
      </c>
      <c r="AN60" s="90" t="s">
        <v>41</v>
      </c>
      <c r="AO60" s="90" t="s">
        <v>41</v>
      </c>
      <c r="AP60" s="90" t="s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zoomScaleNormal="100" workbookViewId="0"/>
  </sheetViews>
  <sheetFormatPr defaultRowHeight="15" x14ac:dyDescent="0.25"/>
  <sheetData>
    <row r="1" spans="1:42" x14ac:dyDescent="0.25">
      <c r="A1" s="1" t="s">
        <v>0</v>
      </c>
      <c r="B1" s="2"/>
      <c r="C1" s="2" t="s">
        <v>1</v>
      </c>
      <c r="D1" s="3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 t="s">
        <v>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 t="s">
        <v>2</v>
      </c>
    </row>
    <row r="2" spans="1:42" x14ac:dyDescent="0.25">
      <c r="A2" s="1" t="s">
        <v>47</v>
      </c>
      <c r="B2" s="2"/>
      <c r="C2" s="2" t="s">
        <v>52</v>
      </c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2</v>
      </c>
      <c r="AC2" s="5" t="s">
        <v>3</v>
      </c>
      <c r="AD2" s="6" t="s">
        <v>4</v>
      </c>
      <c r="AE2" s="1" t="s">
        <v>5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4" t="s">
        <v>2</v>
      </c>
    </row>
    <row r="3" spans="1:42" x14ac:dyDescent="0.25">
      <c r="A3" s="1" t="s">
        <v>6</v>
      </c>
      <c r="B3" s="2"/>
      <c r="C3" s="2" t="s">
        <v>46</v>
      </c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2</v>
      </c>
      <c r="AC3" s="2"/>
      <c r="AD3" s="2"/>
      <c r="AE3" s="7" t="s">
        <v>7</v>
      </c>
      <c r="AF3" s="8" t="str">
        <f>D9&amp;"-"&amp;E9</f>
        <v>12-24</v>
      </c>
      <c r="AG3" s="9" t="str">
        <f>E9&amp;"-"&amp;F9</f>
        <v>24-36</v>
      </c>
      <c r="AH3" s="10" t="str">
        <f>F9&amp;"-"&amp;G9</f>
        <v>36-48</v>
      </c>
      <c r="AI3" s="11" t="s">
        <v>8</v>
      </c>
      <c r="AJ3" s="2"/>
      <c r="AK3" s="12" t="s">
        <v>9</v>
      </c>
      <c r="AL3" s="13"/>
      <c r="AM3" s="13"/>
      <c r="AN3" s="13"/>
      <c r="AO3" s="14"/>
      <c r="AP3" s="4" t="s">
        <v>2</v>
      </c>
    </row>
    <row r="4" spans="1:4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 t="s">
        <v>2</v>
      </c>
      <c r="AC4" s="2"/>
      <c r="AD4" s="2"/>
      <c r="AE4" s="17">
        <v>2013</v>
      </c>
      <c r="AF4" s="18">
        <f>E10/D10</f>
        <v>3.4934888077113402</v>
      </c>
      <c r="AG4" s="19">
        <f>F10/E10</f>
        <v>1.4543857748781106</v>
      </c>
      <c r="AH4" s="20">
        <f>G10/F10</f>
        <v>1.1612160638668836</v>
      </c>
      <c r="AI4" s="2"/>
      <c r="AJ4" s="2"/>
      <c r="AK4" s="21" t="s">
        <v>10</v>
      </c>
      <c r="AL4" s="22"/>
      <c r="AM4" s="22"/>
      <c r="AN4" s="22"/>
      <c r="AO4" s="23"/>
      <c r="AP4" s="16" t="s">
        <v>2</v>
      </c>
    </row>
    <row r="5" spans="1:42" x14ac:dyDescent="0.25">
      <c r="A5" s="24" t="s">
        <v>11</v>
      </c>
      <c r="B5" s="2"/>
      <c r="C5" s="15" t="s">
        <v>12</v>
      </c>
      <c r="D5" s="15"/>
      <c r="E5" s="15"/>
      <c r="F5" s="15"/>
      <c r="G5" s="25"/>
      <c r="H5" s="25"/>
      <c r="I5" s="25"/>
      <c r="J5" s="26">
        <f>C13</f>
        <v>2023</v>
      </c>
      <c r="K5" s="15"/>
      <c r="L5" s="15"/>
      <c r="M5" s="2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2</v>
      </c>
      <c r="AC5" s="15"/>
      <c r="AD5" s="15"/>
      <c r="AE5" s="17">
        <f>AE4+1</f>
        <v>2014</v>
      </c>
      <c r="AF5" s="28">
        <f>E11/D11</f>
        <v>3.5540681276104595</v>
      </c>
      <c r="AG5" s="29">
        <f>F11/E11</f>
        <v>1.4434516238135162</v>
      </c>
      <c r="AH5" s="30"/>
      <c r="AI5" s="15"/>
      <c r="AJ5" s="15"/>
      <c r="AK5" s="31" t="s">
        <v>13</v>
      </c>
      <c r="AL5" s="32"/>
      <c r="AM5" s="32"/>
      <c r="AN5" s="32"/>
      <c r="AO5" s="33"/>
      <c r="AP5" s="16" t="s">
        <v>2</v>
      </c>
    </row>
    <row r="6" spans="1:42" x14ac:dyDescent="0.25">
      <c r="A6" s="2"/>
      <c r="B6" s="2"/>
      <c r="C6" s="91" t="s">
        <v>45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 t="s">
        <v>2</v>
      </c>
      <c r="AC6" s="15"/>
      <c r="AD6" s="15"/>
      <c r="AE6" s="17">
        <f>AE5+1</f>
        <v>2015</v>
      </c>
      <c r="AF6" s="28">
        <f>E12/D12</f>
        <v>3.4320469025916971</v>
      </c>
      <c r="AG6" s="34"/>
      <c r="AH6" s="30"/>
      <c r="AI6" s="15"/>
      <c r="AJ6" s="15"/>
      <c r="AK6" s="15"/>
      <c r="AL6" s="15"/>
      <c r="AM6" s="15"/>
      <c r="AN6" s="15"/>
      <c r="AO6" s="15"/>
      <c r="AP6" s="16" t="s">
        <v>2</v>
      </c>
    </row>
    <row r="7" spans="1:42" x14ac:dyDescent="0.25">
      <c r="A7" s="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2</v>
      </c>
      <c r="AC7" s="15"/>
      <c r="AD7" s="15"/>
      <c r="AE7" s="35">
        <f>AE6+1</f>
        <v>2016</v>
      </c>
      <c r="AF7" s="36"/>
      <c r="AG7" s="37"/>
      <c r="AH7" s="38"/>
      <c r="AI7" s="15"/>
      <c r="AJ7" s="15"/>
      <c r="AK7" s="15"/>
      <c r="AL7" s="15"/>
      <c r="AM7" s="15"/>
      <c r="AN7" s="15"/>
      <c r="AO7" s="15"/>
      <c r="AP7" s="16" t="s">
        <v>2</v>
      </c>
    </row>
    <row r="8" spans="1:42" x14ac:dyDescent="0.25">
      <c r="A8" s="24" t="s">
        <v>14</v>
      </c>
      <c r="B8" s="27"/>
      <c r="C8" s="24" t="s">
        <v>15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2</v>
      </c>
      <c r="AC8" s="5" t="s">
        <v>16</v>
      </c>
      <c r="AD8" s="6" t="s">
        <v>4</v>
      </c>
      <c r="AE8" s="39" t="s">
        <v>17</v>
      </c>
      <c r="AF8" s="40">
        <f>AVERAGE(AF4:AF6)</f>
        <v>3.4932012793044991</v>
      </c>
      <c r="AG8" s="41">
        <f>AVERAGE(AG4:AG6)</f>
        <v>1.4489186993458134</v>
      </c>
      <c r="AH8" s="42">
        <f>AVERAGE(AH4:AH6)</f>
        <v>1.1612160638668836</v>
      </c>
      <c r="AI8" s="43">
        <v>1</v>
      </c>
      <c r="AJ8" s="60" t="s">
        <v>21</v>
      </c>
      <c r="AK8" s="92" t="s">
        <v>53</v>
      </c>
      <c r="AL8" s="44"/>
      <c r="AM8" s="16"/>
      <c r="AN8" s="15"/>
      <c r="AO8" s="15"/>
      <c r="AP8" s="16" t="s">
        <v>2</v>
      </c>
    </row>
    <row r="9" spans="1:42" x14ac:dyDescent="0.25">
      <c r="A9" s="27"/>
      <c r="B9" s="27"/>
      <c r="C9" s="7" t="s">
        <v>7</v>
      </c>
      <c r="D9" s="45">
        <v>12</v>
      </c>
      <c r="E9" s="45">
        <v>24</v>
      </c>
      <c r="F9" s="45">
        <v>36</v>
      </c>
      <c r="G9" s="46">
        <v>48</v>
      </c>
      <c r="H9" s="15"/>
      <c r="I9" s="15"/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 t="s">
        <v>2</v>
      </c>
      <c r="AC9" s="15"/>
      <c r="AD9" s="15"/>
      <c r="AE9" s="2"/>
      <c r="AF9" s="2"/>
      <c r="AG9" s="2"/>
      <c r="AH9" s="2"/>
      <c r="AI9" s="2"/>
      <c r="AJ9" s="15"/>
      <c r="AK9" s="15"/>
      <c r="AL9" s="15"/>
      <c r="AM9" s="15"/>
      <c r="AN9" s="15"/>
      <c r="AO9" s="15"/>
      <c r="AP9" s="16" t="s">
        <v>2</v>
      </c>
    </row>
    <row r="10" spans="1:42" x14ac:dyDescent="0.25">
      <c r="A10" s="27"/>
      <c r="B10" s="27"/>
      <c r="C10" s="47">
        <v>2020</v>
      </c>
      <c r="D10" s="48">
        <v>50.847457885742187</v>
      </c>
      <c r="E10" s="48">
        <v>177.63502502441406</v>
      </c>
      <c r="F10" s="48">
        <v>258.349853515625</v>
      </c>
      <c r="G10" s="49">
        <v>300</v>
      </c>
      <c r="H10" s="15"/>
      <c r="I10" s="24"/>
      <c r="J10" s="15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 t="s">
        <v>2</v>
      </c>
      <c r="AC10" s="5" t="s">
        <v>18</v>
      </c>
      <c r="AD10" s="6" t="s">
        <v>4</v>
      </c>
      <c r="AE10" s="1" t="s">
        <v>19</v>
      </c>
      <c r="AF10" s="1"/>
      <c r="AG10" s="2"/>
      <c r="AH10" s="2"/>
      <c r="AI10" s="2"/>
      <c r="AJ10" s="15"/>
      <c r="AK10" s="50"/>
      <c r="AL10" s="15"/>
      <c r="AM10" s="15"/>
      <c r="AN10" s="50"/>
      <c r="AO10" s="15"/>
      <c r="AP10" s="16" t="s">
        <v>2</v>
      </c>
    </row>
    <row r="11" spans="1:42" x14ac:dyDescent="0.25">
      <c r="A11" s="27"/>
      <c r="B11" s="27"/>
      <c r="C11" s="47">
        <f>C10+1</f>
        <v>2021</v>
      </c>
      <c r="D11" s="48">
        <v>43.844856262207031</v>
      </c>
      <c r="E11" s="48">
        <v>155.82760620117187</v>
      </c>
      <c r="F11" s="51">
        <v>224.92961120605469</v>
      </c>
      <c r="G11" s="52"/>
      <c r="H11" s="15"/>
      <c r="I11" s="24"/>
      <c r="J11" s="24"/>
      <c r="K11" s="24"/>
      <c r="L11" s="24"/>
      <c r="M11" s="2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2</v>
      </c>
      <c r="AC11" s="15"/>
      <c r="AD11" s="15"/>
      <c r="AE11" s="53"/>
      <c r="AF11" s="54" t="str">
        <f>D9&amp;"-ult"</f>
        <v>12-ult</v>
      </c>
      <c r="AG11" s="55" t="str">
        <f>E9&amp;"-ult"</f>
        <v>24-ult</v>
      </c>
      <c r="AH11" s="55" t="str">
        <f>F9&amp;"-ult"</f>
        <v>36-ult</v>
      </c>
      <c r="AI11" s="56" t="str">
        <f>G9&amp;"-ult"</f>
        <v>48-ult</v>
      </c>
      <c r="AJ11" s="15"/>
      <c r="AK11" s="15"/>
      <c r="AL11" s="15"/>
      <c r="AM11" s="50"/>
      <c r="AN11" s="15"/>
      <c r="AO11" s="15"/>
      <c r="AP11" s="16" t="s">
        <v>2</v>
      </c>
    </row>
    <row r="12" spans="1:42" x14ac:dyDescent="0.25">
      <c r="A12" s="27"/>
      <c r="B12" s="27"/>
      <c r="C12" s="47">
        <f>C11+1</f>
        <v>2022</v>
      </c>
      <c r="D12" s="48">
        <v>52.264808654785156</v>
      </c>
      <c r="E12" s="51">
        <v>179.37527465820312</v>
      </c>
      <c r="F12" s="48"/>
      <c r="G12" s="52"/>
      <c r="H12" s="15"/>
      <c r="I12" s="24"/>
      <c r="J12" s="24"/>
      <c r="K12" s="24"/>
      <c r="L12" s="24"/>
      <c r="M12" s="2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2</v>
      </c>
      <c r="AC12" s="15"/>
      <c r="AD12" s="15"/>
      <c r="AE12" s="57" t="s">
        <v>20</v>
      </c>
      <c r="AF12" s="58">
        <f>AG12*AF8</f>
        <v>5.8773379415021374</v>
      </c>
      <c r="AG12" s="58">
        <f>AH12*AG8</f>
        <v>1.6825076689174701</v>
      </c>
      <c r="AH12" s="58">
        <f>AI12*AH8</f>
        <v>1.1612160638668836</v>
      </c>
      <c r="AI12" s="59">
        <f>AI8</f>
        <v>1</v>
      </c>
      <c r="AJ12" s="60" t="s">
        <v>21</v>
      </c>
      <c r="AK12" s="61" t="s">
        <v>22</v>
      </c>
      <c r="AL12" s="62"/>
      <c r="AM12" s="63"/>
      <c r="AN12" s="15"/>
      <c r="AO12" s="15"/>
      <c r="AP12" s="16" t="s">
        <v>2</v>
      </c>
    </row>
    <row r="13" spans="1:42" x14ac:dyDescent="0.25">
      <c r="A13" s="2"/>
      <c r="B13" s="2"/>
      <c r="C13" s="64">
        <f>C12+1</f>
        <v>2023</v>
      </c>
      <c r="D13" s="65">
        <v>59.649124145507813</v>
      </c>
      <c r="E13" s="66"/>
      <c r="F13" s="66"/>
      <c r="G13" s="67"/>
      <c r="H13" s="15"/>
      <c r="I13" s="24"/>
      <c r="J13" s="24"/>
      <c r="K13" s="24"/>
      <c r="L13" s="24"/>
      <c r="M13" s="2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2</v>
      </c>
      <c r="AC13" s="15"/>
      <c r="AD13" s="15"/>
      <c r="AE13" s="2"/>
      <c r="AF13" s="2"/>
      <c r="AG13" s="2"/>
      <c r="AH13" s="2"/>
      <c r="AI13" s="2"/>
      <c r="AJ13" s="15"/>
      <c r="AK13" s="68" t="s">
        <v>23</v>
      </c>
      <c r="AL13" s="15"/>
      <c r="AM13" s="15"/>
      <c r="AN13" s="15"/>
      <c r="AO13" s="15"/>
      <c r="AP13" s="16" t="s">
        <v>2</v>
      </c>
    </row>
    <row r="14" spans="1:42" x14ac:dyDescent="0.25">
      <c r="A14" s="2"/>
      <c r="B14" s="2"/>
      <c r="C14" s="2"/>
      <c r="D14" s="2"/>
      <c r="E14" s="2"/>
      <c r="F14" s="2"/>
      <c r="G14" s="2"/>
      <c r="H14" s="15"/>
      <c r="I14" s="24"/>
      <c r="J14" s="24"/>
      <c r="K14" s="24"/>
      <c r="L14" s="24"/>
      <c r="M14" s="2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 t="s">
        <v>2</v>
      </c>
      <c r="AC14" s="5" t="s">
        <v>24</v>
      </c>
      <c r="AD14" s="6" t="s">
        <v>4</v>
      </c>
      <c r="AE14" s="1" t="s">
        <v>25</v>
      </c>
      <c r="AF14" s="2"/>
      <c r="AG14" s="2"/>
      <c r="AH14" s="2"/>
      <c r="AI14" s="2"/>
      <c r="AJ14" s="15"/>
      <c r="AK14" s="15"/>
      <c r="AL14" s="15"/>
      <c r="AM14" s="15"/>
      <c r="AN14" s="15"/>
      <c r="AO14" s="15"/>
      <c r="AP14" s="16" t="s">
        <v>2</v>
      </c>
    </row>
    <row r="15" spans="1:42" x14ac:dyDescent="0.25">
      <c r="A15" s="2"/>
      <c r="B15" s="2"/>
      <c r="C15" s="69" t="s">
        <v>26</v>
      </c>
      <c r="D15" s="2"/>
      <c r="E15" s="2"/>
      <c r="F15" s="2"/>
      <c r="G15" s="2"/>
      <c r="H15" s="15"/>
      <c r="I15" s="24"/>
      <c r="J15" s="24"/>
      <c r="K15" s="24"/>
      <c r="L15" s="24"/>
      <c r="M15" s="24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 t="s">
        <v>2</v>
      </c>
      <c r="AC15" s="15"/>
      <c r="AD15" s="15"/>
      <c r="AE15" s="53"/>
      <c r="AF15" s="70" t="str">
        <f>"'"&amp;RIGHT($C13,2)&amp;"@"&amp;D9</f>
        <v>'23@12</v>
      </c>
      <c r="AG15" s="71" t="str">
        <f>"'"&amp;RIGHT($C12,2)&amp;"@"&amp;E9</f>
        <v>'22@24</v>
      </c>
      <c r="AH15" s="71" t="str">
        <f>"'"&amp;RIGHT($C11,2)&amp;"@"&amp;F9</f>
        <v>'21@36</v>
      </c>
      <c r="AI15" s="72" t="str">
        <f>"'"&amp;RIGHT($C10,2)&amp;"@"&amp;G9</f>
        <v>'20@48</v>
      </c>
      <c r="AJ15" s="15"/>
      <c r="AK15" s="15"/>
      <c r="AL15" s="15"/>
      <c r="AM15" s="15"/>
      <c r="AN15" s="15"/>
      <c r="AO15" s="15"/>
      <c r="AP15" s="16" t="s">
        <v>2</v>
      </c>
    </row>
    <row r="16" spans="1:42" x14ac:dyDescent="0.25">
      <c r="A16" s="2"/>
      <c r="B16" s="2"/>
      <c r="C16" s="15"/>
      <c r="D16" s="15"/>
      <c r="E16" s="15"/>
      <c r="F16" s="15"/>
      <c r="G16" s="15"/>
      <c r="H16" s="15"/>
      <c r="I16" s="15"/>
      <c r="J16" s="27"/>
      <c r="K16" s="27"/>
      <c r="L16" s="27"/>
      <c r="M16" s="27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 t="s">
        <v>2</v>
      </c>
      <c r="AC16" s="15"/>
      <c r="AD16" s="15"/>
      <c r="AE16" s="73" t="s">
        <v>27</v>
      </c>
      <c r="AF16" s="74">
        <f>D13</f>
        <v>59.649124145507813</v>
      </c>
      <c r="AG16" s="74">
        <f>E12</f>
        <v>179.37527465820312</v>
      </c>
      <c r="AH16" s="74">
        <f>F11</f>
        <v>224.92961120605469</v>
      </c>
      <c r="AI16" s="75">
        <f>G10</f>
        <v>300</v>
      </c>
      <c r="AJ16" s="15"/>
      <c r="AK16" s="15"/>
      <c r="AL16" s="15"/>
      <c r="AM16" s="15"/>
      <c r="AN16" s="15"/>
      <c r="AO16" s="15"/>
      <c r="AP16" s="16" t="s">
        <v>2</v>
      </c>
    </row>
    <row r="17" spans="1:42" x14ac:dyDescent="0.25">
      <c r="A17" s="2"/>
      <c r="B17" s="2"/>
      <c r="C17" s="76" t="s">
        <v>28</v>
      </c>
      <c r="D17" s="15"/>
      <c r="E17" s="15"/>
      <c r="F17" s="15"/>
      <c r="G17" s="15"/>
      <c r="H17" s="15"/>
      <c r="I17" s="15"/>
      <c r="J17" s="27"/>
      <c r="K17" s="27"/>
      <c r="L17" s="27"/>
      <c r="M17" s="27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 t="s">
        <v>2</v>
      </c>
      <c r="AC17" s="50" t="s">
        <v>29</v>
      </c>
      <c r="AD17" s="15"/>
      <c r="AE17" s="77" t="s">
        <v>30</v>
      </c>
      <c r="AF17" s="78">
        <f>AF16*AF12</f>
        <v>350.5780605177643</v>
      </c>
      <c r="AG17" s="79">
        <f>AG16*AG12</f>
        <v>301.8002752266043</v>
      </c>
      <c r="AH17" s="80">
        <f>AH16*AH12</f>
        <v>261.19187777180332</v>
      </c>
      <c r="AI17" s="81">
        <f>AI16*AI12</f>
        <v>300</v>
      </c>
      <c r="AJ17" s="60" t="s">
        <v>21</v>
      </c>
      <c r="AK17" s="61" t="s">
        <v>31</v>
      </c>
      <c r="AL17" s="62"/>
      <c r="AM17" s="63"/>
      <c r="AN17" s="15"/>
      <c r="AO17" s="15"/>
      <c r="AP17" s="16" t="s">
        <v>2</v>
      </c>
    </row>
    <row r="18" spans="1:42" x14ac:dyDescent="0.25">
      <c r="A18" s="2"/>
      <c r="B18" s="2"/>
      <c r="C18" s="15"/>
      <c r="D18" s="15"/>
      <c r="E18" s="15"/>
      <c r="F18" s="15"/>
      <c r="G18" s="15"/>
      <c r="H18" s="15"/>
      <c r="I18" s="15"/>
      <c r="J18" s="27"/>
      <c r="K18" s="27"/>
      <c r="L18" s="27"/>
      <c r="M18" s="2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2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 t="s">
        <v>2</v>
      </c>
    </row>
    <row r="19" spans="1:42" x14ac:dyDescent="0.25">
      <c r="A19" s="2"/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7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2</v>
      </c>
      <c r="AC19" s="15" t="s">
        <v>32</v>
      </c>
      <c r="AD19" s="15"/>
      <c r="AE19" s="24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6" t="s">
        <v>2</v>
      </c>
    </row>
    <row r="20" spans="1:42" x14ac:dyDescent="0.25">
      <c r="A20" s="2"/>
      <c r="B20" s="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7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 t="s">
        <v>2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6" t="s">
        <v>2</v>
      </c>
    </row>
    <row r="21" spans="1:42" x14ac:dyDescent="0.25">
      <c r="A21" s="2"/>
      <c r="B21" s="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7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 t="s">
        <v>2</v>
      </c>
      <c r="AC21" s="15"/>
      <c r="AD21" s="15"/>
      <c r="AE21" s="24" t="s">
        <v>15</v>
      </c>
      <c r="AF21" s="15"/>
      <c r="AG21" s="15"/>
      <c r="AH21" s="15"/>
      <c r="AI21" s="15"/>
      <c r="AJ21" s="15"/>
      <c r="AK21" s="82" t="s">
        <v>33</v>
      </c>
      <c r="AL21" s="83" t="s">
        <v>34</v>
      </c>
      <c r="AM21" s="15"/>
      <c r="AN21" s="15"/>
      <c r="AO21" s="15"/>
      <c r="AP21" s="16" t="s">
        <v>2</v>
      </c>
    </row>
    <row r="22" spans="1:42" x14ac:dyDescent="0.25">
      <c r="A22" s="2"/>
      <c r="B22" s="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7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2</v>
      </c>
      <c r="AC22" s="15"/>
      <c r="AD22" s="15"/>
      <c r="AE22" s="7" t="s">
        <v>7</v>
      </c>
      <c r="AF22" s="45">
        <v>12</v>
      </c>
      <c r="AG22" s="45">
        <v>24</v>
      </c>
      <c r="AH22" s="45">
        <v>36</v>
      </c>
      <c r="AI22" s="46">
        <v>48</v>
      </c>
      <c r="AJ22" s="15"/>
      <c r="AK22" s="84" t="s">
        <v>35</v>
      </c>
      <c r="AL22" s="85" t="s">
        <v>35</v>
      </c>
      <c r="AM22" s="86" t="s">
        <v>36</v>
      </c>
      <c r="AN22" s="15"/>
      <c r="AO22" s="15"/>
      <c r="AP22" s="16" t="s">
        <v>2</v>
      </c>
    </row>
    <row r="23" spans="1:42" x14ac:dyDescent="0.25">
      <c r="A23" s="2"/>
      <c r="B23" s="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 t="s">
        <v>2</v>
      </c>
      <c r="AC23" s="15"/>
      <c r="AD23" s="15"/>
      <c r="AE23" s="47">
        <f>C10</f>
        <v>2020</v>
      </c>
      <c r="AF23" s="48">
        <f>D10</f>
        <v>50.847457885742187</v>
      </c>
      <c r="AG23" s="48">
        <f>E10</f>
        <v>177.63502502441406</v>
      </c>
      <c r="AH23" s="48">
        <f>F10</f>
        <v>258.349853515625</v>
      </c>
      <c r="AI23" s="49">
        <f>G10</f>
        <v>300</v>
      </c>
      <c r="AJ23" s="15"/>
      <c r="AK23" s="87">
        <f>AI17</f>
        <v>300</v>
      </c>
      <c r="AL23" s="88">
        <v>300</v>
      </c>
      <c r="AM23" s="89">
        <f>(AK23-AL23)/240</f>
        <v>0</v>
      </c>
      <c r="AN23" s="15"/>
      <c r="AO23" s="15"/>
      <c r="AP23" s="16" t="s">
        <v>2</v>
      </c>
    </row>
    <row r="24" spans="1:42" x14ac:dyDescent="0.25">
      <c r="A24" s="2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7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2</v>
      </c>
      <c r="AC24" s="15"/>
      <c r="AD24" s="15"/>
      <c r="AE24" s="47">
        <f>C11</f>
        <v>2021</v>
      </c>
      <c r="AF24" s="48">
        <f>D11</f>
        <v>43.844856262207031</v>
      </c>
      <c r="AG24" s="48">
        <f>E11</f>
        <v>155.82760620117187</v>
      </c>
      <c r="AH24" s="51">
        <f>F11</f>
        <v>224.92961120605469</v>
      </c>
      <c r="AI24" s="52"/>
      <c r="AJ24" s="15"/>
      <c r="AK24" s="87">
        <f>AH17</f>
        <v>261.19187777180332</v>
      </c>
      <c r="AL24" s="88">
        <v>260</v>
      </c>
      <c r="AM24" s="89">
        <f>(AK24-AL24)/240</f>
        <v>4.9661573825138328E-3</v>
      </c>
      <c r="AN24" s="15"/>
      <c r="AO24" s="15"/>
      <c r="AP24" s="16" t="s">
        <v>2</v>
      </c>
    </row>
    <row r="25" spans="1:42" x14ac:dyDescent="0.25">
      <c r="A25" s="2"/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27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2</v>
      </c>
      <c r="AC25" s="15"/>
      <c r="AD25" s="15"/>
      <c r="AE25" s="47">
        <f>C12</f>
        <v>2022</v>
      </c>
      <c r="AF25" s="48">
        <f>D12</f>
        <v>52.264808654785156</v>
      </c>
      <c r="AG25" s="51">
        <f>E12</f>
        <v>179.37527465820312</v>
      </c>
      <c r="AH25" s="48"/>
      <c r="AI25" s="52"/>
      <c r="AJ25" s="15"/>
      <c r="AK25" s="87">
        <f>AG17</f>
        <v>301.8002752266043</v>
      </c>
      <c r="AL25" s="88">
        <v>300</v>
      </c>
      <c r="AM25" s="89">
        <f>(AK25-AL25)/240</f>
        <v>7.5011467775179122E-3</v>
      </c>
      <c r="AN25" s="15"/>
      <c r="AO25" s="15"/>
      <c r="AP25" s="16" t="s">
        <v>2</v>
      </c>
    </row>
    <row r="26" spans="1:42" x14ac:dyDescent="0.25">
      <c r="A26" s="2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7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2</v>
      </c>
      <c r="AC26" s="15"/>
      <c r="AD26" s="15"/>
      <c r="AE26" s="64">
        <f>C13</f>
        <v>2023</v>
      </c>
      <c r="AF26" s="65">
        <f>D13</f>
        <v>59.649124145507813</v>
      </c>
      <c r="AG26" s="66"/>
      <c r="AH26" s="66"/>
      <c r="AI26" s="67"/>
      <c r="AJ26" s="15"/>
      <c r="AK26" s="87">
        <f>AF17</f>
        <v>350.5780605177643</v>
      </c>
      <c r="AL26" s="88">
        <v>340</v>
      </c>
      <c r="AM26" s="89">
        <f>(AK26-AL26)/240</f>
        <v>4.4075252157351245E-2</v>
      </c>
      <c r="AN26" s="15"/>
      <c r="AO26" s="15"/>
      <c r="AP26" s="16" t="s">
        <v>2</v>
      </c>
    </row>
    <row r="27" spans="1:42" x14ac:dyDescent="0.25">
      <c r="A27" s="2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27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2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6" t="s">
        <v>2</v>
      </c>
    </row>
    <row r="28" spans="1:42" x14ac:dyDescent="0.25">
      <c r="A28" s="2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7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2</v>
      </c>
      <c r="AC28" s="24" t="s">
        <v>43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6" t="s">
        <v>2</v>
      </c>
    </row>
    <row r="29" spans="1:42" x14ac:dyDescent="0.25">
      <c r="A29" s="2"/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7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</v>
      </c>
      <c r="AC29" s="76" t="s">
        <v>37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 t="s">
        <v>2</v>
      </c>
    </row>
    <row r="30" spans="1:42" x14ac:dyDescent="0.25">
      <c r="A30" s="2"/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7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 t="s">
        <v>2</v>
      </c>
      <c r="AC30" s="76" t="s">
        <v>42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6" t="s">
        <v>2</v>
      </c>
    </row>
    <row r="31" spans="1:42" x14ac:dyDescent="0.25">
      <c r="A31" s="2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7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2</v>
      </c>
      <c r="AC31" s="76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 t="s">
        <v>2</v>
      </c>
    </row>
    <row r="32" spans="1:42" x14ac:dyDescent="0.25">
      <c r="A32" s="2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 t="s">
        <v>2</v>
      </c>
      <c r="AC32" s="76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6" t="s">
        <v>2</v>
      </c>
    </row>
    <row r="33" spans="1:42" x14ac:dyDescent="0.25">
      <c r="A33" s="2"/>
      <c r="B33" s="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7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 t="s">
        <v>2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6" t="s">
        <v>2</v>
      </c>
    </row>
    <row r="34" spans="1:42" x14ac:dyDescent="0.25">
      <c r="A34" s="2"/>
      <c r="B34" s="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7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2</v>
      </c>
      <c r="AC34" s="24" t="s">
        <v>44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6" t="s">
        <v>2</v>
      </c>
    </row>
    <row r="35" spans="1:42" x14ac:dyDescent="0.25">
      <c r="A35" s="2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7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 t="s">
        <v>2</v>
      </c>
      <c r="AC35" s="76" t="s">
        <v>38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6" t="s">
        <v>2</v>
      </c>
    </row>
    <row r="36" spans="1:42" x14ac:dyDescent="0.25">
      <c r="A36" s="2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2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 t="s">
        <v>2</v>
      </c>
      <c r="AC36" s="76" t="s">
        <v>39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6" t="s">
        <v>2</v>
      </c>
    </row>
    <row r="37" spans="1:42" x14ac:dyDescent="0.25">
      <c r="A37" s="2"/>
      <c r="B37" s="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27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2</v>
      </c>
      <c r="AC37" s="76" t="s">
        <v>40</v>
      </c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6" t="s">
        <v>2</v>
      </c>
    </row>
    <row r="38" spans="1:42" x14ac:dyDescent="0.25">
      <c r="A38" s="2"/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7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 t="s">
        <v>2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6" t="s">
        <v>2</v>
      </c>
    </row>
    <row r="39" spans="1:42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 t="s">
        <v>2</v>
      </c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6" t="s">
        <v>2</v>
      </c>
    </row>
    <row r="40" spans="1:4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 t="s">
        <v>2</v>
      </c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6" t="s">
        <v>2</v>
      </c>
    </row>
    <row r="41" spans="1:4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 t="s">
        <v>2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6" t="s">
        <v>2</v>
      </c>
    </row>
    <row r="42" spans="1:4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 t="s">
        <v>2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6" t="s">
        <v>2</v>
      </c>
    </row>
    <row r="43" spans="1:4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 t="s">
        <v>2</v>
      </c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 t="s">
        <v>2</v>
      </c>
    </row>
    <row r="44" spans="1:4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 t="s">
        <v>2</v>
      </c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6" t="s">
        <v>2</v>
      </c>
    </row>
    <row r="45" spans="1:4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2</v>
      </c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6" t="s">
        <v>2</v>
      </c>
    </row>
    <row r="46" spans="1:4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 t="s">
        <v>2</v>
      </c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6" t="s">
        <v>2</v>
      </c>
    </row>
    <row r="47" spans="1:4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</v>
      </c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6" t="s">
        <v>2</v>
      </c>
    </row>
    <row r="48" spans="1:4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2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6" t="s">
        <v>2</v>
      </c>
    </row>
    <row r="49" spans="1:4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2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6" t="s">
        <v>2</v>
      </c>
    </row>
    <row r="50" spans="1:4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 t="s">
        <v>2</v>
      </c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6" t="s">
        <v>2</v>
      </c>
    </row>
    <row r="51" spans="1:4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 t="s">
        <v>2</v>
      </c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6" t="s">
        <v>2</v>
      </c>
    </row>
    <row r="52" spans="1:4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 t="s">
        <v>2</v>
      </c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6" t="s">
        <v>2</v>
      </c>
    </row>
    <row r="53" spans="1:4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 t="s">
        <v>2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6" t="s">
        <v>2</v>
      </c>
    </row>
    <row r="54" spans="1:4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 t="s">
        <v>2</v>
      </c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6" t="s">
        <v>2</v>
      </c>
    </row>
    <row r="55" spans="1:4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 t="s">
        <v>2</v>
      </c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6" t="s">
        <v>2</v>
      </c>
    </row>
    <row r="56" spans="1:4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 t="s">
        <v>2</v>
      </c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6" t="s">
        <v>2</v>
      </c>
    </row>
    <row r="57" spans="1:4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 t="s">
        <v>2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6" t="s">
        <v>2</v>
      </c>
    </row>
    <row r="58" spans="1:4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 t="s">
        <v>2</v>
      </c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6" t="s">
        <v>2</v>
      </c>
    </row>
    <row r="59" spans="1:4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2</v>
      </c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6" t="s">
        <v>2</v>
      </c>
    </row>
    <row r="60" spans="1:42" x14ac:dyDescent="0.25">
      <c r="A60" s="90" t="s">
        <v>41</v>
      </c>
      <c r="B60" s="90" t="s">
        <v>41</v>
      </c>
      <c r="C60" s="90" t="s">
        <v>41</v>
      </c>
      <c r="D60" s="90" t="s">
        <v>41</v>
      </c>
      <c r="E60" s="90" t="s">
        <v>41</v>
      </c>
      <c r="F60" s="90" t="s">
        <v>41</v>
      </c>
      <c r="G60" s="90" t="s">
        <v>41</v>
      </c>
      <c r="H60" s="90" t="s">
        <v>41</v>
      </c>
      <c r="I60" s="90" t="s">
        <v>41</v>
      </c>
      <c r="J60" s="90" t="s">
        <v>41</v>
      </c>
      <c r="K60" s="90" t="s">
        <v>41</v>
      </c>
      <c r="L60" s="90" t="s">
        <v>41</v>
      </c>
      <c r="M60" s="90" t="s">
        <v>41</v>
      </c>
      <c r="N60" s="90" t="s">
        <v>41</v>
      </c>
      <c r="O60" s="90" t="s">
        <v>41</v>
      </c>
      <c r="P60" s="90" t="s">
        <v>41</v>
      </c>
      <c r="Q60" s="90" t="s">
        <v>41</v>
      </c>
      <c r="R60" s="90" t="s">
        <v>41</v>
      </c>
      <c r="S60" s="90" t="s">
        <v>41</v>
      </c>
      <c r="T60" s="90" t="s">
        <v>41</v>
      </c>
      <c r="U60" s="90" t="s">
        <v>41</v>
      </c>
      <c r="V60" s="90" t="s">
        <v>41</v>
      </c>
      <c r="W60" s="90" t="s">
        <v>41</v>
      </c>
      <c r="X60" s="90" t="s">
        <v>41</v>
      </c>
      <c r="Y60" s="90" t="s">
        <v>41</v>
      </c>
      <c r="Z60" s="90" t="s">
        <v>41</v>
      </c>
      <c r="AA60" s="90" t="s">
        <v>41</v>
      </c>
      <c r="AB60" s="90" t="s">
        <v>41</v>
      </c>
      <c r="AC60" s="90" t="s">
        <v>41</v>
      </c>
      <c r="AD60" s="90" t="s">
        <v>41</v>
      </c>
      <c r="AE60" s="90" t="s">
        <v>41</v>
      </c>
      <c r="AF60" s="90" t="s">
        <v>41</v>
      </c>
      <c r="AG60" s="90" t="s">
        <v>41</v>
      </c>
      <c r="AH60" s="90" t="s">
        <v>41</v>
      </c>
      <c r="AI60" s="90" t="s">
        <v>41</v>
      </c>
      <c r="AJ60" s="90" t="s">
        <v>41</v>
      </c>
      <c r="AK60" s="90" t="s">
        <v>41</v>
      </c>
      <c r="AL60" s="90" t="s">
        <v>41</v>
      </c>
      <c r="AM60" s="90" t="s">
        <v>41</v>
      </c>
      <c r="AN60" s="90" t="s">
        <v>41</v>
      </c>
      <c r="AO60" s="90" t="s">
        <v>41</v>
      </c>
      <c r="AP60" s="90" t="s">
        <v>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9"/>
  <sheetViews>
    <sheetView workbookViewId="0"/>
  </sheetViews>
  <sheetFormatPr defaultRowHeight="15" x14ac:dyDescent="0.25"/>
  <cols>
    <col min="3" max="3" width="10.7109375" customWidth="1"/>
    <col min="4" max="15" width="5.7109375" customWidth="1"/>
    <col min="29" max="29" width="10.7109375" customWidth="1"/>
    <col min="30" max="41" width="5.7109375" customWidth="1"/>
    <col min="42" max="42" width="1.7109375" customWidth="1"/>
    <col min="43" max="43" width="8.7109375" customWidth="1"/>
    <col min="44" max="49" width="7.7109375" customWidth="1"/>
    <col min="54" max="54" width="1.7109375" customWidth="1"/>
  </cols>
  <sheetData>
    <row r="1" spans="1:55" x14ac:dyDescent="0.25">
      <c r="A1" s="1" t="s">
        <v>0</v>
      </c>
      <c r="C1" s="2" t="s">
        <v>1</v>
      </c>
      <c r="AB1" s="4" t="s">
        <v>2</v>
      </c>
    </row>
    <row r="2" spans="1:55" x14ac:dyDescent="0.25">
      <c r="A2" s="1" t="s">
        <v>47</v>
      </c>
      <c r="C2" s="2" t="s">
        <v>54</v>
      </c>
      <c r="AB2" s="4" t="s">
        <v>2</v>
      </c>
      <c r="AC2" s="158" t="s">
        <v>100</v>
      </c>
    </row>
    <row r="3" spans="1:55" x14ac:dyDescent="0.25">
      <c r="A3" s="1" t="s">
        <v>6</v>
      </c>
      <c r="C3" s="2" t="s">
        <v>46</v>
      </c>
      <c r="AB3" s="4" t="s">
        <v>2</v>
      </c>
    </row>
    <row r="4" spans="1:55" x14ac:dyDescent="0.25">
      <c r="A4" s="15"/>
      <c r="AB4" s="16" t="s">
        <v>2</v>
      </c>
      <c r="AC4" s="144" t="s">
        <v>30</v>
      </c>
      <c r="AD4" s="156">
        <f>AD51</f>
        <v>352.76213773297769</v>
      </c>
      <c r="AE4" s="156">
        <f>AE51</f>
        <v>360.52012388676621</v>
      </c>
      <c r="AF4" s="156">
        <f>AF51</f>
        <v>360.33258590901295</v>
      </c>
      <c r="AG4" s="156">
        <f>AG51</f>
        <v>360.01076064595674</v>
      </c>
      <c r="AH4" s="156">
        <f>AH51</f>
        <v>359.98873334832336</v>
      </c>
      <c r="AI4" s="157">
        <f>AI51</f>
        <v>360</v>
      </c>
      <c r="AJ4" s="154" t="s">
        <v>98</v>
      </c>
      <c r="AK4" s="155" t="s">
        <v>99</v>
      </c>
    </row>
    <row r="5" spans="1:55" x14ac:dyDescent="0.25">
      <c r="A5" s="24" t="s">
        <v>11</v>
      </c>
      <c r="C5" t="s">
        <v>64</v>
      </c>
      <c r="O5" s="97"/>
      <c r="AB5" s="16" t="s">
        <v>2</v>
      </c>
      <c r="AC5" s="148" t="s">
        <v>97</v>
      </c>
      <c r="AD5" s="104">
        <v>6</v>
      </c>
      <c r="AE5" s="104">
        <v>5</v>
      </c>
      <c r="AF5" s="104">
        <v>4</v>
      </c>
      <c r="AG5" s="104">
        <v>3</v>
      </c>
      <c r="AH5" s="104">
        <v>2</v>
      </c>
      <c r="AI5" s="104">
        <v>1</v>
      </c>
      <c r="AJ5" s="104"/>
      <c r="AK5" s="104"/>
    </row>
    <row r="6" spans="1:55" x14ac:dyDescent="0.25">
      <c r="A6" s="2"/>
      <c r="C6" s="91" t="s">
        <v>45</v>
      </c>
      <c r="O6" s="97"/>
      <c r="AB6" s="16" t="s">
        <v>2</v>
      </c>
    </row>
    <row r="7" spans="1:55" x14ac:dyDescent="0.25">
      <c r="A7" s="2"/>
      <c r="AB7" s="16" t="s">
        <v>2</v>
      </c>
    </row>
    <row r="8" spans="1:55" x14ac:dyDescent="0.25">
      <c r="A8" s="24" t="s">
        <v>14</v>
      </c>
      <c r="C8" s="93">
        <v>6</v>
      </c>
      <c r="D8" s="94" t="s">
        <v>55</v>
      </c>
      <c r="E8" s="95"/>
      <c r="F8" s="95"/>
      <c r="G8" s="164" t="s">
        <v>56</v>
      </c>
      <c r="H8" s="95"/>
      <c r="I8" s="95"/>
      <c r="J8">
        <v>40</v>
      </c>
      <c r="K8" t="s">
        <v>57</v>
      </c>
      <c r="O8" s="97"/>
      <c r="AB8" s="16" t="s">
        <v>2</v>
      </c>
      <c r="AC8" s="93">
        <f>C8</f>
        <v>6</v>
      </c>
      <c r="AD8" s="94" t="str">
        <f t="shared" ref="AD8:AD9" si="0">D8</f>
        <v xml:space="preserve"> = current time</v>
      </c>
      <c r="AE8" s="95"/>
      <c r="AF8" s="95"/>
      <c r="AG8" s="96" t="str">
        <f t="shared" ref="AG8:AG9" si="1">G8</f>
        <v>Std.StableR-6</v>
      </c>
      <c r="AH8" s="95"/>
      <c r="AI8" s="95"/>
      <c r="AJ8">
        <f t="shared" ref="AJ8:AJ9" si="2">J8</f>
        <v>40</v>
      </c>
      <c r="AK8" t="str">
        <f t="shared" ref="AK8:AK9" si="3">K8</f>
        <v xml:space="preserve"> = rows in premium table</v>
      </c>
      <c r="AO8" s="97"/>
      <c r="AQ8" s="97"/>
      <c r="BA8" s="95"/>
      <c r="BB8" s="95"/>
    </row>
    <row r="9" spans="1:55" x14ac:dyDescent="0.25">
      <c r="C9" s="98">
        <v>6</v>
      </c>
      <c r="D9" s="94" t="s">
        <v>58</v>
      </c>
      <c r="E9" s="95"/>
      <c r="F9" s="95"/>
      <c r="G9" s="164" t="s">
        <v>59</v>
      </c>
      <c r="H9" s="95"/>
      <c r="I9" s="95"/>
      <c r="J9">
        <v>25</v>
      </c>
      <c r="K9" t="s">
        <v>60</v>
      </c>
      <c r="O9" s="97"/>
      <c r="AB9" s="16" t="s">
        <v>2</v>
      </c>
      <c r="AC9" s="98">
        <f t="shared" ref="AC9" si="4">C9</f>
        <v>6</v>
      </c>
      <c r="AD9" s="94" t="str">
        <f t="shared" si="0"/>
        <v xml:space="preserve"> = end time</v>
      </c>
      <c r="AE9" s="95"/>
      <c r="AF9" s="95"/>
      <c r="AG9" s="96" t="str">
        <f t="shared" si="1"/>
        <v>Standard Simulation</v>
      </c>
      <c r="AH9" s="95"/>
      <c r="AI9" s="95"/>
      <c r="AJ9">
        <f t="shared" si="2"/>
        <v>25</v>
      </c>
      <c r="AK9" t="str">
        <f t="shared" si="3"/>
        <v xml:space="preserve"> = rows in loss table</v>
      </c>
      <c r="AO9" s="97"/>
      <c r="AQ9" s="97"/>
      <c r="BA9" s="95"/>
      <c r="BB9" s="95"/>
    </row>
    <row r="10" spans="1:55" x14ac:dyDescent="0.25">
      <c r="AB10" s="16" t="s">
        <v>2</v>
      </c>
      <c r="AU10" s="106" t="s">
        <v>65</v>
      </c>
      <c r="AV10" s="107" t="s">
        <v>34</v>
      </c>
      <c r="BA10" s="95"/>
      <c r="BB10" s="95"/>
    </row>
    <row r="11" spans="1:55" x14ac:dyDescent="0.25">
      <c r="C11" s="99" t="s">
        <v>61</v>
      </c>
      <c r="D11" s="100" t="s">
        <v>62</v>
      </c>
      <c r="E11" s="101"/>
      <c r="F11" s="101"/>
      <c r="G11" s="101"/>
      <c r="H11" s="101" t="s">
        <v>63</v>
      </c>
      <c r="I11" s="101"/>
      <c r="J11" s="101"/>
      <c r="K11" s="101"/>
      <c r="L11" s="101"/>
      <c r="M11" s="101"/>
      <c r="N11" s="101"/>
      <c r="O11" s="101"/>
      <c r="AB11" s="16" t="s">
        <v>2</v>
      </c>
      <c r="AC11" s="99" t="s">
        <v>61</v>
      </c>
      <c r="AD11" s="100" t="s">
        <v>62</v>
      </c>
      <c r="AE11" s="101"/>
      <c r="AF11" s="101"/>
      <c r="AG11" s="101"/>
      <c r="AH11" s="101" t="s">
        <v>63</v>
      </c>
      <c r="AI11" s="101"/>
      <c r="AJ11" s="101"/>
      <c r="AK11" s="101"/>
      <c r="AL11" s="101"/>
      <c r="AM11" s="101"/>
      <c r="AN11" s="101"/>
      <c r="AO11" s="101"/>
      <c r="AQ11" s="108"/>
      <c r="AR11" s="108" t="s">
        <v>66</v>
      </c>
      <c r="AS11" s="108" t="s">
        <v>66</v>
      </c>
      <c r="AT11" s="108" t="s">
        <v>66</v>
      </c>
      <c r="AU11" s="109" t="s">
        <v>7</v>
      </c>
      <c r="AV11" s="110" t="s">
        <v>7</v>
      </c>
      <c r="AW11" s="111"/>
      <c r="AX11" s="111"/>
      <c r="AY11" s="111"/>
      <c r="AZ11" s="111"/>
      <c r="BA11" s="111"/>
      <c r="BB11" s="95"/>
      <c r="BC11" t="s">
        <v>67</v>
      </c>
    </row>
    <row r="12" spans="1:55" x14ac:dyDescent="0.25">
      <c r="C12" s="102" t="s">
        <v>7</v>
      </c>
      <c r="D12" s="103">
        <v>1</v>
      </c>
      <c r="E12" s="103">
        <v>2</v>
      </c>
      <c r="F12" s="103">
        <v>3</v>
      </c>
      <c r="G12" s="103">
        <v>4</v>
      </c>
      <c r="H12" s="103">
        <v>5</v>
      </c>
      <c r="I12" s="103">
        <v>6</v>
      </c>
      <c r="J12" s="103">
        <v>7</v>
      </c>
      <c r="K12" s="103">
        <v>8</v>
      </c>
      <c r="L12" s="103">
        <v>9</v>
      </c>
      <c r="M12" s="103">
        <v>10</v>
      </c>
      <c r="N12" s="103">
        <v>11</v>
      </c>
      <c r="O12" s="103">
        <v>12</v>
      </c>
      <c r="AB12" s="16" t="s">
        <v>2</v>
      </c>
      <c r="AC12" s="102" t="s">
        <v>7</v>
      </c>
      <c r="AD12" s="103">
        <v>1</v>
      </c>
      <c r="AE12" s="103">
        <f>AD12+1</f>
        <v>2</v>
      </c>
      <c r="AF12" s="103">
        <f t="shared" ref="AF12:AO12" si="5">AE12+1</f>
        <v>3</v>
      </c>
      <c r="AG12" s="103">
        <f t="shared" si="5"/>
        <v>4</v>
      </c>
      <c r="AH12" s="103">
        <f t="shared" si="5"/>
        <v>5</v>
      </c>
      <c r="AI12" s="103">
        <f t="shared" si="5"/>
        <v>6</v>
      </c>
      <c r="AJ12" s="103">
        <f t="shared" si="5"/>
        <v>7</v>
      </c>
      <c r="AK12" s="103">
        <f t="shared" si="5"/>
        <v>8</v>
      </c>
      <c r="AL12" s="103">
        <f t="shared" si="5"/>
        <v>9</v>
      </c>
      <c r="AM12" s="103">
        <f t="shared" si="5"/>
        <v>10</v>
      </c>
      <c r="AN12" s="103">
        <f t="shared" si="5"/>
        <v>11</v>
      </c>
      <c r="AO12" s="103">
        <f t="shared" si="5"/>
        <v>12</v>
      </c>
      <c r="AQ12" s="108" t="s">
        <v>68</v>
      </c>
      <c r="AR12" s="108" t="s">
        <v>69</v>
      </c>
      <c r="AS12" s="108" t="s">
        <v>70</v>
      </c>
      <c r="AT12" s="108" t="s">
        <v>71</v>
      </c>
      <c r="AU12" s="106" t="s">
        <v>72</v>
      </c>
      <c r="AV12" s="107" t="s">
        <v>72</v>
      </c>
      <c r="AW12" s="111"/>
      <c r="AX12" s="111"/>
      <c r="AY12" s="111"/>
      <c r="AZ12" s="111"/>
      <c r="BA12" s="111"/>
      <c r="BB12" s="95"/>
      <c r="BC12" s="112" t="s">
        <v>73</v>
      </c>
    </row>
    <row r="13" spans="1:55" x14ac:dyDescent="0.25">
      <c r="C13" s="104">
        <v>1</v>
      </c>
      <c r="D13" s="105">
        <v>89.552238464355469</v>
      </c>
      <c r="E13" s="105">
        <v>228.51264953613281</v>
      </c>
      <c r="F13" s="105">
        <v>308.522216796875</v>
      </c>
      <c r="G13" s="105">
        <v>341.7940673828125</v>
      </c>
      <c r="H13" s="105">
        <v>353.96826171875</v>
      </c>
      <c r="I13" s="105">
        <v>360</v>
      </c>
      <c r="J13" s="105"/>
      <c r="K13" s="105"/>
      <c r="L13" s="105"/>
      <c r="M13" s="105"/>
      <c r="N13" s="105"/>
      <c r="O13" s="105"/>
      <c r="AB13" s="16" t="s">
        <v>2</v>
      </c>
      <c r="AC13" s="104">
        <v>1</v>
      </c>
      <c r="AD13" s="105">
        <v>89.552238464355469</v>
      </c>
      <c r="AE13" s="105">
        <v>228.51264953613281</v>
      </c>
      <c r="AF13" s="105">
        <v>308.522216796875</v>
      </c>
      <c r="AG13" s="105">
        <v>341.7940673828125</v>
      </c>
      <c r="AH13" s="105">
        <v>353.96826171875</v>
      </c>
      <c r="AI13" s="105">
        <v>360</v>
      </c>
      <c r="AJ13" s="105"/>
      <c r="AK13" s="105"/>
      <c r="AL13" s="105"/>
      <c r="AM13" s="105"/>
      <c r="AN13" s="105"/>
      <c r="AO13" s="105"/>
      <c r="AQ13" s="104">
        <v>1</v>
      </c>
      <c r="AR13" s="113">
        <v>600</v>
      </c>
      <c r="AS13" s="114">
        <v>1.0000000298023224</v>
      </c>
      <c r="AT13" s="115">
        <v>0.14925373077392579</v>
      </c>
      <c r="AU13" s="115">
        <f>AI51/AR13</f>
        <v>0.6</v>
      </c>
      <c r="AV13" s="115">
        <v>0.6</v>
      </c>
      <c r="BA13" s="95"/>
      <c r="BB13" s="95"/>
      <c r="BC13" s="116">
        <f>AU13-AV13</f>
        <v>0</v>
      </c>
    </row>
    <row r="14" spans="1:55" x14ac:dyDescent="0.25">
      <c r="C14" s="104">
        <v>2</v>
      </c>
      <c r="D14" s="105">
        <v>90.680099487304688</v>
      </c>
      <c r="E14" s="105">
        <v>226.03483581542969</v>
      </c>
      <c r="F14" s="105">
        <v>309.03945922851563</v>
      </c>
      <c r="G14" s="105">
        <v>341.762939453125</v>
      </c>
      <c r="H14" s="105">
        <v>353.95718383789062</v>
      </c>
      <c r="I14" s="105"/>
      <c r="J14" s="105"/>
      <c r="K14" s="105"/>
      <c r="L14" s="105"/>
      <c r="M14" s="105"/>
      <c r="N14" s="105"/>
      <c r="O14" s="105"/>
      <c r="AB14" s="16" t="s">
        <v>2</v>
      </c>
      <c r="AC14" s="104">
        <f>AC13+1</f>
        <v>2</v>
      </c>
      <c r="AD14" s="105">
        <v>90.680099487304688</v>
      </c>
      <c r="AE14" s="105">
        <v>226.03483581542969</v>
      </c>
      <c r="AF14" s="105">
        <v>309.03945922851563</v>
      </c>
      <c r="AG14" s="105">
        <v>341.762939453125</v>
      </c>
      <c r="AH14" s="105">
        <v>353.95718383789062</v>
      </c>
      <c r="AI14" s="105"/>
      <c r="AJ14" s="105"/>
      <c r="AK14" s="105"/>
      <c r="AL14" s="105"/>
      <c r="AM14" s="105"/>
      <c r="AN14" s="105"/>
      <c r="AO14" s="105"/>
      <c r="AQ14" s="104">
        <v>2</v>
      </c>
      <c r="AR14" s="113">
        <v>600</v>
      </c>
      <c r="AS14" s="114">
        <v>1.0000000298023224</v>
      </c>
      <c r="AT14" s="115">
        <v>0.38273419698079425</v>
      </c>
      <c r="AU14" s="115">
        <f>AH51/AR14</f>
        <v>0.59998122224720563</v>
      </c>
      <c r="AV14" s="115">
        <v>0.6</v>
      </c>
      <c r="BA14" s="95"/>
      <c r="BB14" s="95"/>
      <c r="BC14" s="116">
        <f t="shared" ref="BC14:BC24" si="6">AU14-AV14</f>
        <v>-1.8777752794352232E-5</v>
      </c>
    </row>
    <row r="15" spans="1:55" x14ac:dyDescent="0.25">
      <c r="C15" s="104">
        <v>3</v>
      </c>
      <c r="D15" s="105">
        <v>90.452262878417969</v>
      </c>
      <c r="E15" s="105">
        <v>225.84864807128906</v>
      </c>
      <c r="F15" s="105">
        <v>308.18215942382812</v>
      </c>
      <c r="G15" s="105">
        <v>341.7940673828125</v>
      </c>
      <c r="H15" s="105"/>
      <c r="I15" s="105"/>
      <c r="J15" s="105"/>
      <c r="K15" s="105"/>
      <c r="L15" s="105"/>
      <c r="M15" s="105"/>
      <c r="N15" s="105"/>
      <c r="O15" s="105"/>
      <c r="AB15" s="16" t="s">
        <v>2</v>
      </c>
      <c r="AC15" s="104">
        <f t="shared" ref="AC15:AC24" si="7">AC14+1</f>
        <v>3</v>
      </c>
      <c r="AD15" s="105">
        <v>90.452262878417969</v>
      </c>
      <c r="AE15" s="105">
        <v>225.84864807128906</v>
      </c>
      <c r="AF15" s="105">
        <v>308.18215942382812</v>
      </c>
      <c r="AG15" s="105">
        <v>341.7940673828125</v>
      </c>
      <c r="AH15" s="105"/>
      <c r="AI15" s="105"/>
      <c r="AJ15" s="105"/>
      <c r="AK15" s="105"/>
      <c r="AL15" s="105"/>
      <c r="AM15" s="105"/>
      <c r="AN15" s="105"/>
      <c r="AO15" s="105"/>
      <c r="AQ15" s="104">
        <v>3</v>
      </c>
      <c r="AR15" s="113">
        <v>600</v>
      </c>
      <c r="AS15" s="114">
        <v>1.0000000298023224</v>
      </c>
      <c r="AT15" s="115">
        <v>0.50969430287679041</v>
      </c>
      <c r="AU15" s="115">
        <f>AG51/AR15</f>
        <v>0.6000179344099279</v>
      </c>
      <c r="AV15" s="115">
        <v>0.6</v>
      </c>
      <c r="BA15" s="95"/>
      <c r="BB15" s="95"/>
      <c r="BC15" s="116">
        <f t="shared" si="6"/>
        <v>1.7934409927922168E-5</v>
      </c>
    </row>
    <row r="16" spans="1:55" x14ac:dyDescent="0.25">
      <c r="C16" s="104">
        <v>4</v>
      </c>
      <c r="D16" s="105">
        <v>91.83673095703125</v>
      </c>
      <c r="E16" s="105">
        <v>224.92681884765625</v>
      </c>
      <c r="F16" s="105">
        <v>308.8660888671875</v>
      </c>
      <c r="G16" s="105"/>
      <c r="H16" s="105"/>
      <c r="I16" s="105"/>
      <c r="J16" s="105"/>
      <c r="K16" s="105"/>
      <c r="L16" s="105"/>
      <c r="M16" s="105"/>
      <c r="N16" s="105"/>
      <c r="O16" s="105"/>
      <c r="AB16" s="16" t="s">
        <v>2</v>
      </c>
      <c r="AC16" s="104">
        <f t="shared" si="7"/>
        <v>4</v>
      </c>
      <c r="AD16" s="105">
        <v>91.83673095703125</v>
      </c>
      <c r="AE16" s="105">
        <v>224.92681884765625</v>
      </c>
      <c r="AF16" s="105">
        <v>308.8660888671875</v>
      </c>
      <c r="AG16" s="105"/>
      <c r="AH16" s="105"/>
      <c r="AI16" s="105"/>
      <c r="AJ16" s="105"/>
      <c r="AK16" s="105"/>
      <c r="AL16" s="105"/>
      <c r="AM16" s="105"/>
      <c r="AN16" s="105"/>
      <c r="AO16" s="105"/>
      <c r="AQ16" s="104">
        <v>4</v>
      </c>
      <c r="AR16" s="113">
        <v>600</v>
      </c>
      <c r="AS16" s="114">
        <v>1.0000000298023224</v>
      </c>
      <c r="AT16" s="115">
        <v>0.57251597722371417</v>
      </c>
      <c r="AU16" s="115">
        <f>AF51/AR16</f>
        <v>0.60055430984835489</v>
      </c>
      <c r="AV16" s="115">
        <v>0.6</v>
      </c>
      <c r="BA16" s="95"/>
      <c r="BB16" s="95"/>
      <c r="BC16" s="116">
        <f t="shared" si="6"/>
        <v>5.5430984835491692E-4</v>
      </c>
    </row>
    <row r="17" spans="3:55" x14ac:dyDescent="0.25">
      <c r="C17" s="104">
        <v>5</v>
      </c>
      <c r="D17" s="105">
        <v>89.108909606933594</v>
      </c>
      <c r="E17" s="105">
        <v>226.59710693359375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AB17" s="16" t="s">
        <v>2</v>
      </c>
      <c r="AC17" s="104">
        <f t="shared" si="7"/>
        <v>5</v>
      </c>
      <c r="AD17" s="105">
        <v>89.108909606933594</v>
      </c>
      <c r="AE17" s="105">
        <v>226.59710693359375</v>
      </c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Q17" s="104">
        <v>5</v>
      </c>
      <c r="AR17" s="113">
        <v>600</v>
      </c>
      <c r="AS17" s="114">
        <v>1.0000000298023224</v>
      </c>
      <c r="AT17" s="115">
        <v>0.5823835929234823</v>
      </c>
      <c r="AU17" s="115">
        <f>AE51/AR17</f>
        <v>0.6008668731446104</v>
      </c>
      <c r="AV17" s="115">
        <v>0.6</v>
      </c>
      <c r="BA17" s="95"/>
      <c r="BB17" s="95"/>
      <c r="BC17" s="116">
        <f t="shared" si="6"/>
        <v>8.6687314461042497E-4</v>
      </c>
    </row>
    <row r="18" spans="3:55" x14ac:dyDescent="0.25">
      <c r="C18" s="104">
        <v>6</v>
      </c>
      <c r="D18" s="105">
        <v>88.45208740234375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AB18" s="16" t="s">
        <v>2</v>
      </c>
      <c r="AC18" s="104">
        <f t="shared" si="7"/>
        <v>6</v>
      </c>
      <c r="AD18" s="105">
        <v>88.45208740234375</v>
      </c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Q18" s="104">
        <v>6</v>
      </c>
      <c r="AR18" s="113">
        <v>600</v>
      </c>
      <c r="AS18" s="114">
        <v>1.0000000298023224</v>
      </c>
      <c r="AT18" s="115">
        <v>0.60286238352457677</v>
      </c>
      <c r="AU18" s="115">
        <f>AD51/AR18</f>
        <v>0.58793689622162948</v>
      </c>
      <c r="AV18" s="115">
        <v>0.6</v>
      </c>
      <c r="BA18" s="95"/>
      <c r="BB18" s="95"/>
      <c r="BC18" s="116">
        <f t="shared" si="6"/>
        <v>-1.2063103778370499E-2</v>
      </c>
    </row>
    <row r="19" spans="3:55" x14ac:dyDescent="0.25">
      <c r="AB19" s="16" t="s">
        <v>2</v>
      </c>
      <c r="AC19" s="104">
        <f t="shared" si="7"/>
        <v>7</v>
      </c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Q19" s="104"/>
      <c r="AR19" s="113"/>
      <c r="AS19" s="114"/>
      <c r="AT19" s="115"/>
      <c r="AU19" s="115"/>
      <c r="AV19" s="115"/>
      <c r="BA19" s="95"/>
      <c r="BB19" s="95"/>
      <c r="BC19" s="116"/>
    </row>
    <row r="20" spans="3:55" x14ac:dyDescent="0.25">
      <c r="AB20" s="16" t="s">
        <v>2</v>
      </c>
      <c r="AC20" s="104">
        <f t="shared" si="7"/>
        <v>8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Q20" s="104"/>
      <c r="AR20" s="113"/>
      <c r="AS20" s="114"/>
      <c r="AT20" s="115"/>
      <c r="AU20" s="115"/>
      <c r="AV20" s="115"/>
      <c r="BA20" s="95"/>
      <c r="BB20" s="95"/>
      <c r="BC20" s="116"/>
    </row>
    <row r="21" spans="3:55" x14ac:dyDescent="0.25">
      <c r="AB21" s="16" t="s">
        <v>2</v>
      </c>
      <c r="AC21" s="104">
        <f t="shared" si="7"/>
        <v>9</v>
      </c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Q21" s="104"/>
      <c r="AR21" s="113"/>
      <c r="AS21" s="114"/>
      <c r="AT21" s="115"/>
      <c r="AU21" s="115"/>
      <c r="AV21" s="115"/>
      <c r="AW21" s="117"/>
      <c r="AX21" s="117"/>
      <c r="BA21" s="95"/>
      <c r="BB21" s="95"/>
      <c r="BC21" s="116"/>
    </row>
    <row r="22" spans="3:55" x14ac:dyDescent="0.25">
      <c r="AB22" s="16" t="s">
        <v>2</v>
      </c>
      <c r="AC22" s="104">
        <f t="shared" si="7"/>
        <v>10</v>
      </c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Q22" s="104"/>
      <c r="AR22" s="113"/>
      <c r="AS22" s="114"/>
      <c r="AT22" s="115"/>
      <c r="AU22" s="115"/>
      <c r="AV22" s="115"/>
      <c r="BA22" s="95"/>
      <c r="BB22" s="95"/>
      <c r="BC22" s="116"/>
    </row>
    <row r="23" spans="3:55" x14ac:dyDescent="0.25">
      <c r="AB23" s="16" t="s">
        <v>2</v>
      </c>
      <c r="AC23" s="104">
        <f t="shared" si="7"/>
        <v>11</v>
      </c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Q23" s="104"/>
      <c r="AR23" s="113"/>
      <c r="AS23" s="114"/>
      <c r="AT23" s="115"/>
      <c r="AU23" s="115"/>
      <c r="AV23" s="115"/>
      <c r="BA23" s="95"/>
      <c r="BB23" s="95"/>
      <c r="BC23" s="116"/>
    </row>
    <row r="24" spans="3:55" x14ac:dyDescent="0.25">
      <c r="AB24" s="16" t="s">
        <v>2</v>
      </c>
      <c r="AC24" s="104">
        <f t="shared" si="7"/>
        <v>12</v>
      </c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Q24" s="104"/>
      <c r="AR24" s="113"/>
      <c r="AS24" s="114"/>
      <c r="AT24" s="115"/>
      <c r="AU24" s="115"/>
      <c r="AV24" s="115"/>
      <c r="BA24" s="95"/>
      <c r="BB24" s="95"/>
      <c r="BC24" s="116"/>
    </row>
    <row r="25" spans="3:55" x14ac:dyDescent="0.25">
      <c r="AB25" s="16" t="s">
        <v>2</v>
      </c>
      <c r="AR25" s="27"/>
      <c r="AS25" s="27"/>
      <c r="BA25" s="95"/>
      <c r="BB25" s="95"/>
    </row>
    <row r="26" spans="3:55" x14ac:dyDescent="0.25">
      <c r="AB26" s="16" t="s">
        <v>2</v>
      </c>
      <c r="AC26" s="118" t="s">
        <v>74</v>
      </c>
      <c r="AD26" s="100" t="s">
        <v>75</v>
      </c>
      <c r="AE26" s="119"/>
      <c r="AF26" s="119"/>
      <c r="AG26" s="119"/>
      <c r="AH26" s="101" t="s">
        <v>76</v>
      </c>
      <c r="AI26" s="119"/>
      <c r="AJ26" s="119"/>
      <c r="AK26" s="119"/>
      <c r="AL26" s="119"/>
      <c r="AM26" s="119"/>
      <c r="AN26" s="119"/>
      <c r="AO26" s="119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95"/>
    </row>
    <row r="27" spans="3:55" x14ac:dyDescent="0.25">
      <c r="AB27" s="16" t="s">
        <v>2</v>
      </c>
      <c r="AC27" s="119" t="s">
        <v>7</v>
      </c>
      <c r="AD27" s="120" t="str">
        <f>AD12&amp;"-"&amp;AE12</f>
        <v>1-2</v>
      </c>
      <c r="AE27" s="120" t="str">
        <f t="shared" ref="AE27:AH27" si="8">AE12&amp;"-"&amp;AF12</f>
        <v>2-3</v>
      </c>
      <c r="AF27" s="120" t="str">
        <f t="shared" si="8"/>
        <v>3-4</v>
      </c>
      <c r="AG27" s="120" t="str">
        <f t="shared" si="8"/>
        <v>4-5</v>
      </c>
      <c r="AH27" s="120" t="str">
        <f t="shared" si="8"/>
        <v>5-6</v>
      </c>
      <c r="AI27" s="120" t="s">
        <v>77</v>
      </c>
      <c r="AJ27" s="120"/>
      <c r="AK27" s="120"/>
      <c r="AL27" s="120"/>
      <c r="AM27" s="120"/>
      <c r="AN27" s="120"/>
      <c r="AO27" s="120"/>
      <c r="AQ27" s="121" t="s">
        <v>78</v>
      </c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95"/>
    </row>
    <row r="28" spans="3:55" x14ac:dyDescent="0.25">
      <c r="AB28" s="16" t="s">
        <v>2</v>
      </c>
      <c r="AC28" s="104">
        <f>AC13</f>
        <v>1</v>
      </c>
      <c r="AD28" s="137">
        <f>AE13/AD13</f>
        <v>2.5517245962208732</v>
      </c>
      <c r="AE28" s="137">
        <f t="shared" ref="AE28:AG31" si="9">AF13/AE13</f>
        <v>1.3501318960817132</v>
      </c>
      <c r="AF28" s="137">
        <f t="shared" si="9"/>
        <v>1.1078426407387156</v>
      </c>
      <c r="AG28" s="137">
        <f t="shared" si="9"/>
        <v>1.0356185068663064</v>
      </c>
      <c r="AH28" s="137">
        <f>AI13/AH13</f>
        <v>1.0170403364752589</v>
      </c>
      <c r="AI28" s="122"/>
      <c r="AJ28" s="122"/>
      <c r="AK28" s="122"/>
      <c r="AL28" s="122"/>
      <c r="AM28" s="122"/>
      <c r="AN28" s="122"/>
      <c r="AO28" s="123"/>
      <c r="AQ28" s="124">
        <f>SUMSQ(BC13:BC24)</f>
        <v>1.465778754716261E-4</v>
      </c>
      <c r="AR28" t="s">
        <v>79</v>
      </c>
      <c r="AS28" t="s">
        <v>80</v>
      </c>
      <c r="BB28" s="95"/>
    </row>
    <row r="29" spans="3:55" x14ac:dyDescent="0.25">
      <c r="AB29" s="16" t="s">
        <v>2</v>
      </c>
      <c r="AC29" s="104">
        <f t="shared" ref="AC29:AC39" si="10">AC14</f>
        <v>2</v>
      </c>
      <c r="AD29" s="137">
        <f t="shared" ref="AD29:AD32" si="11">AE14/AD14</f>
        <v>2.4926619742744638</v>
      </c>
      <c r="AE29" s="137">
        <f t="shared" si="9"/>
        <v>1.3672204910966199</v>
      </c>
      <c r="AF29" s="137">
        <f t="shared" si="9"/>
        <v>1.1058877086644536</v>
      </c>
      <c r="AG29" s="137">
        <f t="shared" si="9"/>
        <v>1.035680417555743</v>
      </c>
      <c r="AH29" s="137"/>
      <c r="AI29" s="122"/>
      <c r="AJ29" s="122"/>
      <c r="AK29" s="122"/>
      <c r="AL29" s="122"/>
      <c r="AM29" s="122"/>
      <c r="AN29" s="122"/>
      <c r="AO29" s="123"/>
      <c r="BA29" s="95"/>
      <c r="BB29" s="95"/>
    </row>
    <row r="30" spans="3:55" x14ac:dyDescent="0.25">
      <c r="AB30" s="16" t="s">
        <v>2</v>
      </c>
      <c r="AC30" s="104">
        <f t="shared" si="10"/>
        <v>3</v>
      </c>
      <c r="AD30" s="137">
        <f t="shared" si="11"/>
        <v>2.4968822325082689</v>
      </c>
      <c r="AE30" s="137">
        <f t="shared" si="9"/>
        <v>1.3645517122004225</v>
      </c>
      <c r="AF30" s="137">
        <f t="shared" si="9"/>
        <v>1.1090650673024831</v>
      </c>
      <c r="AG30" s="137"/>
      <c r="AH30" s="137"/>
      <c r="AI30" s="122"/>
      <c r="AJ30" s="122"/>
      <c r="AK30" s="122"/>
      <c r="AL30" s="122"/>
      <c r="AM30" s="122"/>
      <c r="AN30" s="122"/>
      <c r="AO30" s="123"/>
      <c r="AQ30" s="3" t="s">
        <v>81</v>
      </c>
      <c r="BA30" s="95"/>
      <c r="BB30" s="95"/>
    </row>
    <row r="31" spans="3:55" x14ac:dyDescent="0.25">
      <c r="AB31" s="16" t="s">
        <v>2</v>
      </c>
      <c r="AC31" s="104">
        <f t="shared" si="10"/>
        <v>4</v>
      </c>
      <c r="AD31" s="137">
        <f t="shared" si="11"/>
        <v>2.449203238221703</v>
      </c>
      <c r="AE31" s="137">
        <f t="shared" si="9"/>
        <v>1.3731848005034188</v>
      </c>
      <c r="AF31" s="137"/>
      <c r="AG31" s="137"/>
      <c r="AH31" s="137"/>
      <c r="AI31" s="122"/>
      <c r="AJ31" s="122"/>
      <c r="AK31" s="122"/>
      <c r="AL31" s="122"/>
      <c r="AM31" s="122"/>
      <c r="AN31" s="122"/>
      <c r="AO31" s="123"/>
      <c r="AQ31" s="125" t="s">
        <v>82</v>
      </c>
      <c r="AR31" s="126"/>
      <c r="AS31" s="127"/>
      <c r="AT31" s="128" t="s">
        <v>83</v>
      </c>
      <c r="BA31" s="95"/>
      <c r="BB31" s="95"/>
    </row>
    <row r="32" spans="3:55" x14ac:dyDescent="0.25">
      <c r="AB32" s="16" t="s">
        <v>2</v>
      </c>
      <c r="AC32" s="104">
        <f t="shared" si="10"/>
        <v>5</v>
      </c>
      <c r="AD32" s="137">
        <f t="shared" si="11"/>
        <v>2.5429231255677061</v>
      </c>
      <c r="AE32" s="137"/>
      <c r="AF32" s="137"/>
      <c r="AG32" s="137"/>
      <c r="AH32" s="137"/>
      <c r="AI32" s="122"/>
      <c r="AJ32" s="122"/>
      <c r="AK32" s="122"/>
      <c r="AL32" s="122"/>
      <c r="AM32" s="122"/>
      <c r="AN32" s="122"/>
      <c r="AO32" s="123"/>
      <c r="AQ32" s="129" t="s">
        <v>84</v>
      </c>
      <c r="AR32" s="130"/>
      <c r="AS32" s="131"/>
      <c r="AT32" s="153">
        <v>1.465778754716261E-4</v>
      </c>
      <c r="BA32" s="95"/>
      <c r="BB32" s="95"/>
    </row>
    <row r="33" spans="28:54" x14ac:dyDescent="0.25">
      <c r="AB33" s="16" t="s">
        <v>2</v>
      </c>
      <c r="AC33" s="104">
        <f t="shared" si="10"/>
        <v>6</v>
      </c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Q33" s="129" t="s">
        <v>85</v>
      </c>
      <c r="AR33" s="130"/>
      <c r="AS33" s="131"/>
      <c r="AT33" s="153"/>
      <c r="BA33" s="95"/>
      <c r="BB33" s="95"/>
    </row>
    <row r="34" spans="28:54" x14ac:dyDescent="0.25">
      <c r="AB34" s="16" t="s">
        <v>2</v>
      </c>
      <c r="AC34" s="104">
        <f t="shared" si="10"/>
        <v>7</v>
      </c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Q34" s="129" t="s">
        <v>86</v>
      </c>
      <c r="AR34" s="130"/>
      <c r="AS34" s="131"/>
      <c r="AT34" s="153"/>
      <c r="BA34" s="95"/>
      <c r="BB34" s="95"/>
    </row>
    <row r="35" spans="28:54" x14ac:dyDescent="0.25">
      <c r="AB35" s="16" t="s">
        <v>2</v>
      </c>
      <c r="AC35" s="104">
        <f t="shared" si="10"/>
        <v>8</v>
      </c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Q35" s="132" t="s">
        <v>87</v>
      </c>
      <c r="AR35" s="133"/>
      <c r="AS35" s="134"/>
      <c r="AT35" s="162"/>
      <c r="BA35" s="95"/>
      <c r="BB35" s="95"/>
    </row>
    <row r="36" spans="28:54" x14ac:dyDescent="0.25">
      <c r="AB36" s="16" t="s">
        <v>2</v>
      </c>
      <c r="AC36" s="104">
        <f t="shared" si="10"/>
        <v>9</v>
      </c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Q36" s="129" t="s">
        <v>88</v>
      </c>
      <c r="AR36" s="130"/>
      <c r="AS36" s="131"/>
      <c r="AT36" s="153"/>
      <c r="BA36" s="95"/>
      <c r="BB36" s="95"/>
    </row>
    <row r="37" spans="28:54" x14ac:dyDescent="0.25">
      <c r="AB37" s="16" t="s">
        <v>2</v>
      </c>
      <c r="AC37" s="104">
        <f t="shared" si="10"/>
        <v>10</v>
      </c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Q37" s="135" t="s">
        <v>89</v>
      </c>
      <c r="AR37" s="130"/>
      <c r="AS37" s="131"/>
      <c r="AT37" s="153"/>
      <c r="BA37" s="95"/>
      <c r="BB37" s="95"/>
    </row>
    <row r="38" spans="28:54" x14ac:dyDescent="0.25">
      <c r="AB38" s="16" t="s">
        <v>2</v>
      </c>
      <c r="AC38" s="104">
        <f t="shared" si="10"/>
        <v>11</v>
      </c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Q38" s="136" t="s">
        <v>90</v>
      </c>
      <c r="AR38" s="130"/>
      <c r="AS38" s="131"/>
      <c r="AT38" s="153"/>
      <c r="BA38" s="95"/>
      <c r="BB38" s="95"/>
    </row>
    <row r="39" spans="28:54" x14ac:dyDescent="0.25">
      <c r="AB39" s="16" t="s">
        <v>2</v>
      </c>
      <c r="AC39" s="104">
        <f t="shared" si="10"/>
        <v>12</v>
      </c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8"/>
      <c r="AQ39" s="139" t="s">
        <v>91</v>
      </c>
      <c r="AR39" s="112"/>
      <c r="AS39" s="140"/>
      <c r="AT39" s="163"/>
      <c r="BA39" s="95"/>
      <c r="BB39" s="95"/>
    </row>
    <row r="40" spans="28:54" x14ac:dyDescent="0.25">
      <c r="AB40" s="16" t="s">
        <v>2</v>
      </c>
      <c r="AD40" s="123"/>
      <c r="BA40" s="95"/>
      <c r="BB40" s="95"/>
    </row>
    <row r="41" spans="28:54" x14ac:dyDescent="0.25">
      <c r="AB41" s="16" t="s">
        <v>2</v>
      </c>
      <c r="AC41" t="s">
        <v>84</v>
      </c>
      <c r="AD41" s="138">
        <f>AVERAGE(AD28:AD39)</f>
        <v>2.5066790333586031</v>
      </c>
      <c r="AE41" s="138">
        <f t="shared" ref="AE41:AN41" si="12">AVERAGE(AE28:AE39)</f>
        <v>1.3637722249705435</v>
      </c>
      <c r="AF41" s="138">
        <f t="shared" si="12"/>
        <v>1.1075984722352175</v>
      </c>
      <c r="AG41" s="138">
        <f t="shared" si="12"/>
        <v>1.0356494622110248</v>
      </c>
      <c r="AH41" s="138">
        <f t="shared" si="12"/>
        <v>1.0170403364752589</v>
      </c>
      <c r="AI41" s="123"/>
      <c r="AJ41" s="123"/>
      <c r="AK41" s="123"/>
      <c r="AL41" s="123"/>
      <c r="AM41" s="123"/>
      <c r="AN41" s="123"/>
      <c r="AO41" s="141"/>
      <c r="AQ41" s="142" t="s">
        <v>92</v>
      </c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95"/>
    </row>
    <row r="42" spans="28:54" x14ac:dyDescent="0.25">
      <c r="AB42" s="16" t="s">
        <v>2</v>
      </c>
      <c r="AC42" t="s">
        <v>93</v>
      </c>
      <c r="AD42" s="138">
        <f>SUM(AE13:AE17)/SUM(AD13:AD17)</f>
        <v>2.5062981958653037</v>
      </c>
      <c r="AE42" s="138">
        <f>SUM(AF13:AF16)/SUM(AE13:AE16)</f>
        <v>1.3637232119433866</v>
      </c>
      <c r="AF42" s="138">
        <f>SUM(AG13:AG15)/SUM(AF13:AF15)</f>
        <v>1.107596977646842</v>
      </c>
      <c r="AG42" s="138">
        <f>SUM(AH13:AH14)/SUM(AG13:AG14)</f>
        <v>1.0356494608013753</v>
      </c>
      <c r="AH42" s="138">
        <f>SUM(AI13:AI13)/SUM(AH13:AH13)</f>
        <v>1.0170403364752589</v>
      </c>
      <c r="AI42" s="123"/>
      <c r="AJ42" s="123"/>
      <c r="AK42" s="123"/>
      <c r="AL42" s="123"/>
      <c r="AM42" s="123"/>
      <c r="AN42" s="123"/>
      <c r="AO42" s="141"/>
      <c r="BB42" s="95"/>
    </row>
    <row r="43" spans="28:54" x14ac:dyDescent="0.25">
      <c r="AB43" s="16" t="s">
        <v>2</v>
      </c>
      <c r="AC43" t="s">
        <v>94</v>
      </c>
      <c r="AD43" s="138">
        <f>PRODUCT(AD28:AD39)^(1/COUNT(AD28:AD39))</f>
        <v>2.5064016093478454</v>
      </c>
      <c r="AE43" s="138">
        <f t="shared" ref="AE43:AN43" si="13">PRODUCT(AE28:AE39)^(1/COUNT(AE28:AE39))</f>
        <v>1.3637458299177039</v>
      </c>
      <c r="AF43" s="138">
        <f t="shared" si="13"/>
        <v>1.1075976990396852</v>
      </c>
      <c r="AG43" s="138">
        <f t="shared" si="13"/>
        <v>1.0356494617484004</v>
      </c>
      <c r="AH43" s="138">
        <f t="shared" si="13"/>
        <v>1.0170403364752589</v>
      </c>
      <c r="AM43" s="143"/>
      <c r="AN43" s="143"/>
      <c r="AO43" s="141"/>
      <c r="AQ43" s="141"/>
      <c r="BA43" s="95"/>
      <c r="BB43" s="95"/>
    </row>
    <row r="44" spans="28:54" x14ac:dyDescent="0.25">
      <c r="AB44" s="16" t="s">
        <v>2</v>
      </c>
      <c r="AC44" t="s">
        <v>87</v>
      </c>
      <c r="AD44" s="138">
        <f t="shared" ref="AD44:AN44" si="14">MEDIAN(AD28:AD39)</f>
        <v>2.4968822325082689</v>
      </c>
      <c r="AE44" s="138">
        <f t="shared" si="14"/>
        <v>1.3658861016485213</v>
      </c>
      <c r="AF44" s="138">
        <f t="shared" si="14"/>
        <v>1.1078426407387156</v>
      </c>
      <c r="AG44" s="138">
        <f t="shared" si="14"/>
        <v>1.0356494622110248</v>
      </c>
      <c r="AH44" s="138">
        <f t="shared" si="14"/>
        <v>1.0170403364752589</v>
      </c>
      <c r="AI44" s="123"/>
      <c r="AJ44" s="123"/>
      <c r="AK44" s="123"/>
      <c r="AL44" s="123"/>
      <c r="AM44" s="123"/>
      <c r="AN44" s="123"/>
      <c r="AO44" s="141"/>
      <c r="BA44" s="95"/>
      <c r="BB44" s="95"/>
    </row>
    <row r="45" spans="28:54" x14ac:dyDescent="0.25">
      <c r="AB45" s="16" t="s">
        <v>2</v>
      </c>
      <c r="AC45" t="s">
        <v>88</v>
      </c>
      <c r="AD45" s="138">
        <f t="shared" ref="AD45:AL45" si="15">IFERROR((SUM(AD28:AD39)-MIN(AD28:AD39)-MAX(AD28:AD39))/(COUNT(AD28:AD39)-2),"")</f>
        <v>2.5108224441168132</v>
      </c>
      <c r="AE45" s="138">
        <f t="shared" si="15"/>
        <v>1.3658861016485211</v>
      </c>
      <c r="AF45" s="138">
        <f t="shared" si="15"/>
        <v>1.1078426407387159</v>
      </c>
      <c r="AG45" s="138" t="str">
        <f t="shared" si="15"/>
        <v/>
      </c>
      <c r="AH45" s="138"/>
      <c r="AI45" s="123"/>
      <c r="AJ45" s="123"/>
      <c r="AK45" s="123"/>
      <c r="AL45" s="123"/>
      <c r="AM45" s="123"/>
      <c r="AN45" s="123"/>
      <c r="AO45" s="141"/>
      <c r="BA45" s="95"/>
      <c r="BB45" s="95"/>
    </row>
    <row r="46" spans="28:54" x14ac:dyDescent="0.25">
      <c r="AB46" s="16" t="s">
        <v>2</v>
      </c>
      <c r="AC46" t="s">
        <v>89</v>
      </c>
      <c r="AD46" s="138">
        <f>AVERAGE(AD30:AD32)</f>
        <v>2.4963361987658925</v>
      </c>
      <c r="AE46" s="138">
        <f>AVERAGE(AE29:AE31)</f>
        <v>1.3683190012668203</v>
      </c>
      <c r="AF46" s="138">
        <f>AVERAGE(AF28:AF30)</f>
        <v>1.1075984722352175</v>
      </c>
      <c r="AG46" s="138"/>
      <c r="AH46" s="138"/>
      <c r="AI46" s="123"/>
      <c r="AJ46" s="123"/>
      <c r="AK46" s="123"/>
      <c r="AL46" s="123"/>
      <c r="AM46" s="123"/>
      <c r="AN46" s="123"/>
      <c r="AO46" s="141"/>
      <c r="BA46" s="95"/>
      <c r="BB46" s="95"/>
    </row>
    <row r="47" spans="28:54" x14ac:dyDescent="0.25">
      <c r="AB47" s="16" t="s">
        <v>2</v>
      </c>
      <c r="BA47" s="95"/>
      <c r="BB47" s="95"/>
    </row>
    <row r="48" spans="28:54" x14ac:dyDescent="0.25">
      <c r="AB48" s="16" t="s">
        <v>2</v>
      </c>
      <c r="AC48" s="144" t="s">
        <v>95</v>
      </c>
      <c r="AD48" s="149">
        <f>AD41</f>
        <v>2.5066790333586031</v>
      </c>
      <c r="AE48" s="150">
        <f t="shared" ref="AE48:AH48" si="16">AE41</f>
        <v>1.3637722249705435</v>
      </c>
      <c r="AF48" s="150">
        <f t="shared" si="16"/>
        <v>1.1075984722352175</v>
      </c>
      <c r="AG48" s="150">
        <f t="shared" si="16"/>
        <v>1.0356494622110248</v>
      </c>
      <c r="AH48" s="151">
        <f t="shared" si="16"/>
        <v>1.0170403364752589</v>
      </c>
      <c r="AI48" s="152"/>
      <c r="AJ48" s="145"/>
      <c r="AK48" s="145"/>
      <c r="AL48" s="145"/>
      <c r="AM48" s="145"/>
      <c r="AN48" s="145"/>
      <c r="AO48" s="146"/>
      <c r="BA48" s="95"/>
      <c r="BB48" s="95"/>
    </row>
    <row r="49" spans="28:54" x14ac:dyDescent="0.25">
      <c r="AB49" s="16" t="s">
        <v>2</v>
      </c>
      <c r="AC49" s="160" t="s">
        <v>96</v>
      </c>
      <c r="AD49" s="138">
        <f t="shared" ref="AD49:AH49" si="17">AE49*AD48</f>
        <v>3.9881719933681343</v>
      </c>
      <c r="AE49" s="138">
        <f t="shared" si="17"/>
        <v>1.5910182118627831</v>
      </c>
      <c r="AF49" s="138">
        <f t="shared" si="17"/>
        <v>1.1666304553879208</v>
      </c>
      <c r="AG49" s="138">
        <f t="shared" si="17"/>
        <v>1.0532972775175216</v>
      </c>
      <c r="AH49" s="138">
        <f t="shared" si="17"/>
        <v>1.0170403364752589</v>
      </c>
      <c r="AI49" s="159">
        <v>1</v>
      </c>
      <c r="AJ49" s="141" t="s">
        <v>101</v>
      </c>
      <c r="AK49" s="123"/>
      <c r="AL49" s="123"/>
      <c r="AM49" s="123"/>
      <c r="AN49" s="123"/>
      <c r="AO49" s="123"/>
      <c r="BA49" s="95"/>
      <c r="BB49" s="95"/>
    </row>
    <row r="50" spans="28:54" x14ac:dyDescent="0.25">
      <c r="AB50" s="16" t="s">
        <v>2</v>
      </c>
      <c r="AC50" s="161" t="s">
        <v>102</v>
      </c>
      <c r="BA50" s="95"/>
      <c r="BB50" s="95"/>
    </row>
    <row r="51" spans="28:54" x14ac:dyDescent="0.25">
      <c r="AB51" s="16" t="s">
        <v>2</v>
      </c>
      <c r="AC51" s="144" t="s">
        <v>30</v>
      </c>
      <c r="AD51" s="156">
        <f>AD49*AD18</f>
        <v>352.76213773297769</v>
      </c>
      <c r="AE51" s="156">
        <f>AE49*AE17</f>
        <v>360.52012388676621</v>
      </c>
      <c r="AF51" s="156">
        <f>AF49*AF16</f>
        <v>360.33258590901295</v>
      </c>
      <c r="AG51" s="156">
        <f>AG49*AG15</f>
        <v>360.01076064595674</v>
      </c>
      <c r="AH51" s="156">
        <f>AH49*AH14</f>
        <v>359.98873334832336</v>
      </c>
      <c r="AI51" s="157">
        <f>AI49*AI13</f>
        <v>360</v>
      </c>
      <c r="AJ51" s="154" t="s">
        <v>98</v>
      </c>
      <c r="AK51" s="155" t="s">
        <v>99</v>
      </c>
      <c r="AL51" s="147"/>
      <c r="AM51" s="147"/>
      <c r="AN51" s="147"/>
      <c r="AO51" s="147"/>
      <c r="BA51" s="95"/>
      <c r="BB51" s="95"/>
    </row>
    <row r="52" spans="28:54" x14ac:dyDescent="0.25">
      <c r="AB52" s="16" t="s">
        <v>2</v>
      </c>
      <c r="AC52" s="148" t="s">
        <v>97</v>
      </c>
      <c r="AD52" s="104">
        <v>6</v>
      </c>
      <c r="AE52" s="104">
        <v>5</v>
      </c>
      <c r="AF52" s="104">
        <v>4</v>
      </c>
      <c r="AG52" s="104">
        <v>3</v>
      </c>
      <c r="AH52" s="104">
        <v>2</v>
      </c>
      <c r="AI52" s="104">
        <v>1</v>
      </c>
      <c r="AJ52" s="104"/>
      <c r="AK52" s="104"/>
      <c r="AL52" s="104"/>
      <c r="AM52" s="104"/>
      <c r="AN52" s="104"/>
      <c r="AO52" s="104"/>
      <c r="BA52" s="95"/>
      <c r="BB52" s="95"/>
    </row>
    <row r="53" spans="28:54" x14ac:dyDescent="0.25">
      <c r="AB53" s="16" t="s">
        <v>2</v>
      </c>
    </row>
    <row r="54" spans="28:54" x14ac:dyDescent="0.25">
      <c r="AB54" s="16" t="s">
        <v>2</v>
      </c>
    </row>
    <row r="55" spans="28:54" x14ac:dyDescent="0.25">
      <c r="AB55" s="16" t="s">
        <v>2</v>
      </c>
    </row>
    <row r="56" spans="28:54" x14ac:dyDescent="0.25">
      <c r="AB56" s="16" t="s">
        <v>2</v>
      </c>
    </row>
    <row r="57" spans="28:54" x14ac:dyDescent="0.25">
      <c r="AB57" s="16" t="s">
        <v>2</v>
      </c>
    </row>
    <row r="58" spans="28:54" x14ac:dyDescent="0.25">
      <c r="AB58" s="16" t="s">
        <v>2</v>
      </c>
    </row>
    <row r="59" spans="28:54" x14ac:dyDescent="0.25">
      <c r="AB59" s="16" t="s">
        <v>2</v>
      </c>
    </row>
  </sheetData>
  <conditionalFormatting sqref="AT32:AT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9"/>
  <sheetViews>
    <sheetView workbookViewId="0"/>
  </sheetViews>
  <sheetFormatPr defaultRowHeight="15" x14ac:dyDescent="0.25"/>
  <cols>
    <col min="3" max="3" width="10.7109375" customWidth="1"/>
    <col min="4" max="15" width="5.7109375" customWidth="1"/>
    <col min="29" max="29" width="10.7109375" customWidth="1"/>
    <col min="30" max="41" width="5.7109375" customWidth="1"/>
    <col min="42" max="42" width="1.7109375" customWidth="1"/>
    <col min="43" max="43" width="8.7109375" customWidth="1"/>
    <col min="44" max="49" width="7.7109375" customWidth="1"/>
    <col min="54" max="54" width="1.7109375" customWidth="1"/>
  </cols>
  <sheetData>
    <row r="1" spans="1:55" x14ac:dyDescent="0.25">
      <c r="A1" s="1" t="s">
        <v>0</v>
      </c>
      <c r="C1" s="2" t="s">
        <v>1</v>
      </c>
      <c r="AB1" s="4" t="s">
        <v>2</v>
      </c>
    </row>
    <row r="2" spans="1:55" x14ac:dyDescent="0.25">
      <c r="A2" s="1" t="s">
        <v>47</v>
      </c>
      <c r="C2" s="2" t="s">
        <v>103</v>
      </c>
      <c r="AB2" s="4" t="s">
        <v>2</v>
      </c>
      <c r="AC2" s="158" t="s">
        <v>100</v>
      </c>
    </row>
    <row r="3" spans="1:55" x14ac:dyDescent="0.25">
      <c r="A3" s="1" t="s">
        <v>6</v>
      </c>
      <c r="C3" s="2" t="s">
        <v>46</v>
      </c>
      <c r="AB3" s="4" t="s">
        <v>2</v>
      </c>
    </row>
    <row r="4" spans="1:55" x14ac:dyDescent="0.25">
      <c r="A4" s="15"/>
      <c r="AB4" s="16" t="s">
        <v>2</v>
      </c>
      <c r="AC4" s="144" t="s">
        <v>30</v>
      </c>
      <c r="AD4" s="156">
        <f>AD51</f>
        <v>364.85044271711922</v>
      </c>
      <c r="AE4" s="156">
        <f>AE51</f>
        <v>378.82076427381634</v>
      </c>
      <c r="AF4" s="156">
        <f>AF51</f>
        <v>355.86758813210253</v>
      </c>
      <c r="AG4" s="156">
        <f>AG51</f>
        <v>359.63756164269057</v>
      </c>
      <c r="AH4" s="156">
        <f>AH51</f>
        <v>337.93703470126269</v>
      </c>
      <c r="AI4" s="157">
        <f>AI51</f>
        <v>360</v>
      </c>
      <c r="AJ4" s="154" t="s">
        <v>98</v>
      </c>
      <c r="AK4" s="155" t="s">
        <v>99</v>
      </c>
    </row>
    <row r="5" spans="1:55" x14ac:dyDescent="0.25">
      <c r="A5" s="24" t="s">
        <v>11</v>
      </c>
      <c r="C5" t="s">
        <v>64</v>
      </c>
      <c r="O5" s="97"/>
      <c r="AB5" s="16" t="s">
        <v>2</v>
      </c>
      <c r="AC5" s="148" t="s">
        <v>97</v>
      </c>
      <c r="AD5" s="104">
        <v>6</v>
      </c>
      <c r="AE5" s="104">
        <v>5</v>
      </c>
      <c r="AF5" s="104">
        <v>4</v>
      </c>
      <c r="AG5" s="104">
        <v>3</v>
      </c>
      <c r="AH5" s="104">
        <v>2</v>
      </c>
      <c r="AI5" s="104">
        <v>1</v>
      </c>
      <c r="AJ5" s="104"/>
      <c r="AK5" s="166" t="s">
        <v>106</v>
      </c>
    </row>
    <row r="6" spans="1:55" x14ac:dyDescent="0.25">
      <c r="A6" s="2"/>
      <c r="C6" s="91" t="s">
        <v>45</v>
      </c>
      <c r="O6" s="97"/>
      <c r="AB6" s="16" t="s">
        <v>2</v>
      </c>
    </row>
    <row r="7" spans="1:55" x14ac:dyDescent="0.25">
      <c r="A7" s="2"/>
      <c r="AB7" s="16" t="s">
        <v>2</v>
      </c>
    </row>
    <row r="8" spans="1:55" x14ac:dyDescent="0.25">
      <c r="A8" s="24" t="s">
        <v>14</v>
      </c>
      <c r="C8" s="93">
        <v>6</v>
      </c>
      <c r="D8" s="94" t="s">
        <v>55</v>
      </c>
      <c r="E8" s="95"/>
      <c r="F8" s="95"/>
      <c r="G8" s="164" t="s">
        <v>104</v>
      </c>
      <c r="H8" s="95"/>
      <c r="I8" s="95"/>
      <c r="J8">
        <v>40</v>
      </c>
      <c r="K8" t="s">
        <v>57</v>
      </c>
      <c r="O8" s="97"/>
      <c r="AB8" s="16" t="s">
        <v>2</v>
      </c>
      <c r="AC8" s="93">
        <f>C8</f>
        <v>6</v>
      </c>
      <c r="AD8" s="94" t="str">
        <f t="shared" ref="AD8:AD9" si="0">D8</f>
        <v xml:space="preserve"> = current time</v>
      </c>
      <c r="AE8" s="95"/>
      <c r="AF8" s="95"/>
      <c r="AG8" s="96" t="str">
        <f t="shared" ref="AG8:AG9" si="1">G8</f>
        <v>Std.General-6</v>
      </c>
      <c r="AH8" s="95"/>
      <c r="AI8" s="95"/>
      <c r="AJ8">
        <f t="shared" ref="AJ8:AK9" si="2">J8</f>
        <v>40</v>
      </c>
      <c r="AK8" t="str">
        <f t="shared" si="2"/>
        <v xml:space="preserve"> = rows in premium table</v>
      </c>
      <c r="AO8" s="97"/>
      <c r="AQ8" s="97"/>
      <c r="BA8" s="95"/>
      <c r="BB8" s="95"/>
    </row>
    <row r="9" spans="1:55" x14ac:dyDescent="0.25">
      <c r="C9" s="98">
        <v>6</v>
      </c>
      <c r="D9" s="94" t="s">
        <v>58</v>
      </c>
      <c r="E9" s="95"/>
      <c r="F9" s="95"/>
      <c r="G9" s="164" t="s">
        <v>59</v>
      </c>
      <c r="H9" s="95"/>
      <c r="I9" s="95"/>
      <c r="J9">
        <v>25</v>
      </c>
      <c r="K9" t="s">
        <v>60</v>
      </c>
      <c r="O9" s="97"/>
      <c r="AB9" s="16" t="s">
        <v>2</v>
      </c>
      <c r="AC9" s="98">
        <f t="shared" ref="AC9" si="3">C9</f>
        <v>6</v>
      </c>
      <c r="AD9" s="94" t="str">
        <f t="shared" si="0"/>
        <v xml:space="preserve"> = end time</v>
      </c>
      <c r="AE9" s="95"/>
      <c r="AF9" s="95"/>
      <c r="AG9" s="96" t="str">
        <f t="shared" si="1"/>
        <v>Standard Simulation</v>
      </c>
      <c r="AH9" s="95"/>
      <c r="AI9" s="95"/>
      <c r="AJ9">
        <f t="shared" si="2"/>
        <v>25</v>
      </c>
      <c r="AK9" t="str">
        <f t="shared" si="2"/>
        <v xml:space="preserve"> = rows in loss table</v>
      </c>
      <c r="AO9" s="97"/>
      <c r="AQ9" s="97"/>
      <c r="BA9" s="95"/>
      <c r="BB9" s="95"/>
    </row>
    <row r="10" spans="1:55" x14ac:dyDescent="0.25">
      <c r="AB10" s="16" t="s">
        <v>2</v>
      </c>
      <c r="AU10" s="106" t="s">
        <v>65</v>
      </c>
      <c r="AV10" s="107" t="s">
        <v>34</v>
      </c>
      <c r="BA10" s="95"/>
      <c r="BB10" s="95"/>
    </row>
    <row r="11" spans="1:55" x14ac:dyDescent="0.25">
      <c r="C11" s="99" t="s">
        <v>61</v>
      </c>
      <c r="D11" s="100" t="s">
        <v>62</v>
      </c>
      <c r="E11" s="101"/>
      <c r="F11" s="101"/>
      <c r="G11" s="101"/>
      <c r="H11" s="101" t="s">
        <v>63</v>
      </c>
      <c r="I11" s="101"/>
      <c r="J11" s="101"/>
      <c r="K11" s="101"/>
      <c r="L11" s="101"/>
      <c r="M11" s="101"/>
      <c r="N11" s="101"/>
      <c r="O11" s="101"/>
      <c r="AB11" s="16" t="s">
        <v>2</v>
      </c>
      <c r="AC11" s="99" t="s">
        <v>61</v>
      </c>
      <c r="AD11" s="100" t="s">
        <v>62</v>
      </c>
      <c r="AE11" s="101"/>
      <c r="AF11" s="101"/>
      <c r="AG11" s="101"/>
      <c r="AH11" s="101" t="s">
        <v>63</v>
      </c>
      <c r="AI11" s="101"/>
      <c r="AJ11" s="101"/>
      <c r="AK11" s="101"/>
      <c r="AL11" s="101"/>
      <c r="AM11" s="101"/>
      <c r="AN11" s="101"/>
      <c r="AO11" s="101"/>
      <c r="AQ11" s="108"/>
      <c r="AR11" s="108" t="s">
        <v>66</v>
      </c>
      <c r="AS11" s="108" t="s">
        <v>66</v>
      </c>
      <c r="AT11" s="108" t="s">
        <v>66</v>
      </c>
      <c r="AU11" s="109" t="s">
        <v>7</v>
      </c>
      <c r="AV11" s="110" t="s">
        <v>7</v>
      </c>
      <c r="AW11" s="111"/>
      <c r="AX11" s="111"/>
      <c r="AY11" s="111"/>
      <c r="AZ11" s="111"/>
      <c r="BA11" s="111"/>
      <c r="BB11" s="95"/>
      <c r="BC11" t="s">
        <v>67</v>
      </c>
    </row>
    <row r="12" spans="1:55" x14ac:dyDescent="0.25">
      <c r="C12" s="102" t="s">
        <v>7</v>
      </c>
      <c r="D12" s="103">
        <v>1</v>
      </c>
      <c r="E12" s="103">
        <v>2</v>
      </c>
      <c r="F12" s="103">
        <v>3</v>
      </c>
      <c r="G12" s="103">
        <v>4</v>
      </c>
      <c r="H12" s="103">
        <v>5</v>
      </c>
      <c r="I12" s="103">
        <v>6</v>
      </c>
      <c r="J12" s="103">
        <v>7</v>
      </c>
      <c r="K12" s="103">
        <v>8</v>
      </c>
      <c r="L12" s="103">
        <v>9</v>
      </c>
      <c r="M12" s="103">
        <v>10</v>
      </c>
      <c r="N12" s="103">
        <v>11</v>
      </c>
      <c r="O12" s="103">
        <v>12</v>
      </c>
      <c r="AB12" s="16" t="s">
        <v>2</v>
      </c>
      <c r="AC12" s="102" t="s">
        <v>7</v>
      </c>
      <c r="AD12" s="103">
        <v>1</v>
      </c>
      <c r="AE12" s="103">
        <f>AD12+1</f>
        <v>2</v>
      </c>
      <c r="AF12" s="103">
        <f t="shared" ref="AF12:AO12" si="4">AE12+1</f>
        <v>3</v>
      </c>
      <c r="AG12" s="103">
        <f t="shared" si="4"/>
        <v>4</v>
      </c>
      <c r="AH12" s="103">
        <f t="shared" si="4"/>
        <v>5</v>
      </c>
      <c r="AI12" s="103">
        <f t="shared" si="4"/>
        <v>6</v>
      </c>
      <c r="AJ12" s="103">
        <f t="shared" si="4"/>
        <v>7</v>
      </c>
      <c r="AK12" s="103">
        <f t="shared" si="4"/>
        <v>8</v>
      </c>
      <c r="AL12" s="103">
        <f t="shared" si="4"/>
        <v>9</v>
      </c>
      <c r="AM12" s="103">
        <f t="shared" si="4"/>
        <v>10</v>
      </c>
      <c r="AN12" s="103">
        <f t="shared" si="4"/>
        <v>11</v>
      </c>
      <c r="AO12" s="103">
        <f t="shared" si="4"/>
        <v>12</v>
      </c>
      <c r="AQ12" s="108" t="s">
        <v>68</v>
      </c>
      <c r="AR12" s="108" t="s">
        <v>69</v>
      </c>
      <c r="AS12" s="108" t="s">
        <v>70</v>
      </c>
      <c r="AT12" s="108" t="s">
        <v>71</v>
      </c>
      <c r="AU12" s="106" t="s">
        <v>72</v>
      </c>
      <c r="AV12" s="107" t="s">
        <v>72</v>
      </c>
      <c r="AW12" s="111"/>
      <c r="AX12" s="111"/>
      <c r="AY12" s="111"/>
      <c r="AZ12" s="111"/>
      <c r="BA12" s="111"/>
      <c r="BB12" s="95"/>
      <c r="BC12" s="112" t="s">
        <v>73</v>
      </c>
    </row>
    <row r="13" spans="1:55" x14ac:dyDescent="0.25">
      <c r="C13" s="104">
        <v>1</v>
      </c>
      <c r="D13" s="105">
        <v>90</v>
      </c>
      <c r="E13" s="105">
        <v>223.20072937011719</v>
      </c>
      <c r="F13" s="105">
        <v>306.9730224609375</v>
      </c>
      <c r="G13" s="105">
        <v>341.37762451171875</v>
      </c>
      <c r="H13" s="105">
        <v>353.68234252929687</v>
      </c>
      <c r="I13" s="105">
        <v>360</v>
      </c>
      <c r="J13" s="105"/>
      <c r="K13" s="105"/>
      <c r="L13" s="105"/>
      <c r="M13" s="105"/>
      <c r="N13" s="105"/>
      <c r="O13" s="105"/>
      <c r="AB13" s="16" t="s">
        <v>2</v>
      </c>
      <c r="AC13" s="104">
        <v>1</v>
      </c>
      <c r="AD13" s="105">
        <f>D13</f>
        <v>90</v>
      </c>
      <c r="AE13" s="105">
        <f t="shared" ref="AE13:AE17" si="5">E13</f>
        <v>223.20072937011719</v>
      </c>
      <c r="AF13" s="105">
        <f t="shared" ref="AF13:AF16" si="6">F13</f>
        <v>306.9730224609375</v>
      </c>
      <c r="AG13" s="105">
        <f t="shared" ref="AG13:AG15" si="7">G13</f>
        <v>341.37762451171875</v>
      </c>
      <c r="AH13" s="105">
        <f t="shared" ref="AH13:AH14" si="8">H13</f>
        <v>353.68234252929687</v>
      </c>
      <c r="AI13" s="105">
        <f>I13</f>
        <v>360</v>
      </c>
      <c r="AJ13" s="105"/>
      <c r="AK13" s="105"/>
      <c r="AL13" s="105"/>
      <c r="AM13" s="105"/>
      <c r="AN13" s="105"/>
      <c r="AO13" s="105"/>
      <c r="AQ13" s="104">
        <v>1</v>
      </c>
      <c r="AR13" s="113">
        <v>600</v>
      </c>
      <c r="AS13" s="114">
        <v>1.0000000298023224</v>
      </c>
      <c r="AT13" s="115">
        <v>0.15</v>
      </c>
      <c r="AU13" s="115">
        <f>AI51/AR13</f>
        <v>0.6</v>
      </c>
      <c r="AV13" s="115">
        <v>0.6</v>
      </c>
      <c r="BA13" s="95"/>
      <c r="BB13" s="95"/>
      <c r="BC13" s="116">
        <f>AU13-AV13</f>
        <v>0</v>
      </c>
    </row>
    <row r="14" spans="1:55" x14ac:dyDescent="0.25">
      <c r="C14" s="104">
        <v>2</v>
      </c>
      <c r="D14" s="105">
        <v>87.804878234863281</v>
      </c>
      <c r="E14" s="105">
        <v>221.30831909179687</v>
      </c>
      <c r="F14" s="105">
        <v>275.4766845703125</v>
      </c>
      <c r="G14" s="105">
        <v>310.72970581054687</v>
      </c>
      <c r="H14" s="105">
        <v>332.00656127929687</v>
      </c>
      <c r="I14" s="105"/>
      <c r="J14" s="105"/>
      <c r="K14" s="105"/>
      <c r="L14" s="105"/>
      <c r="M14" s="105"/>
      <c r="N14" s="105"/>
      <c r="O14" s="105"/>
      <c r="AB14" s="16" t="s">
        <v>2</v>
      </c>
      <c r="AC14" s="104">
        <f>AC13+1</f>
        <v>2</v>
      </c>
      <c r="AD14" s="105">
        <f t="shared" ref="AD14:AD18" si="9">D14</f>
        <v>87.804878234863281</v>
      </c>
      <c r="AE14" s="105">
        <f t="shared" si="5"/>
        <v>221.30831909179687</v>
      </c>
      <c r="AF14" s="105">
        <f t="shared" si="6"/>
        <v>275.4766845703125</v>
      </c>
      <c r="AG14" s="105">
        <f t="shared" si="7"/>
        <v>310.72970581054687</v>
      </c>
      <c r="AH14" s="105">
        <f t="shared" si="8"/>
        <v>332.00656127929687</v>
      </c>
      <c r="AI14" s="105"/>
      <c r="AJ14" s="105"/>
      <c r="AK14" s="105"/>
      <c r="AL14" s="105"/>
      <c r="AM14" s="105"/>
      <c r="AN14" s="105"/>
      <c r="AO14" s="105"/>
      <c r="AQ14" s="104">
        <v>2</v>
      </c>
      <c r="AR14" s="113">
        <v>600</v>
      </c>
      <c r="AS14" s="114">
        <v>1.0000000298023224</v>
      </c>
      <c r="AT14" s="115">
        <v>0.36834267934163412</v>
      </c>
      <c r="AU14" s="115">
        <f>AH51/AR14</f>
        <v>0.5632283911687711</v>
      </c>
      <c r="AV14" s="115">
        <v>0.6</v>
      </c>
      <c r="BA14" s="95"/>
      <c r="BB14" s="95"/>
      <c r="BC14" s="116">
        <f t="shared" ref="BC14:BC24" si="10">AU14-AV14</f>
        <v>-3.6771608831228875E-2</v>
      </c>
    </row>
    <row r="15" spans="1:55" x14ac:dyDescent="0.25">
      <c r="C15" s="104">
        <v>3</v>
      </c>
      <c r="D15" s="105">
        <v>92.857147216796875</v>
      </c>
      <c r="E15" s="105">
        <v>237.7667236328125</v>
      </c>
      <c r="F15" s="105">
        <v>297.07229614257812</v>
      </c>
      <c r="G15" s="105">
        <v>335.77877807617187</v>
      </c>
      <c r="H15" s="105"/>
      <c r="I15" s="105"/>
      <c r="J15" s="105"/>
      <c r="K15" s="105"/>
      <c r="L15" s="105"/>
      <c r="M15" s="105"/>
      <c r="N15" s="105"/>
      <c r="O15" s="105"/>
      <c r="AB15" s="16" t="s">
        <v>2</v>
      </c>
      <c r="AC15" s="104">
        <f t="shared" ref="AC15:AC24" si="11">AC14+1</f>
        <v>3</v>
      </c>
      <c r="AD15" s="105">
        <f t="shared" si="9"/>
        <v>92.857147216796875</v>
      </c>
      <c r="AE15" s="105">
        <f t="shared" si="5"/>
        <v>237.7667236328125</v>
      </c>
      <c r="AF15" s="105">
        <f t="shared" si="6"/>
        <v>297.07229614257812</v>
      </c>
      <c r="AG15" s="105">
        <f t="shared" si="7"/>
        <v>335.77877807617187</v>
      </c>
      <c r="AH15" s="105"/>
      <c r="AI15" s="105"/>
      <c r="AJ15" s="105"/>
      <c r="AK15" s="105"/>
      <c r="AL15" s="105"/>
      <c r="AM15" s="105"/>
      <c r="AN15" s="105"/>
      <c r="AO15" s="105"/>
      <c r="AQ15" s="104">
        <v>3</v>
      </c>
      <c r="AR15" s="113">
        <v>600</v>
      </c>
      <c r="AS15" s="114">
        <v>1.0000000298023224</v>
      </c>
      <c r="AT15" s="115">
        <v>0.51688810984293621</v>
      </c>
      <c r="AU15" s="115">
        <f>AG51/AR15</f>
        <v>0.59939593607115094</v>
      </c>
      <c r="AV15" s="115">
        <v>0.65</v>
      </c>
      <c r="BA15" s="95"/>
      <c r="BB15" s="95"/>
      <c r="BC15" s="116">
        <f t="shared" si="10"/>
        <v>-5.0604063928849086E-2</v>
      </c>
    </row>
    <row r="16" spans="1:55" x14ac:dyDescent="0.25">
      <c r="C16" s="104">
        <v>4</v>
      </c>
      <c r="D16" s="105">
        <v>90.697669982910156</v>
      </c>
      <c r="E16" s="105">
        <v>235.84529113769531</v>
      </c>
      <c r="F16" s="105">
        <v>295.74951171875</v>
      </c>
      <c r="G16" s="105"/>
      <c r="H16" s="105"/>
      <c r="I16" s="105"/>
      <c r="J16" s="105"/>
      <c r="K16" s="105"/>
      <c r="L16" s="105"/>
      <c r="M16" s="105"/>
      <c r="N16" s="105"/>
      <c r="O16" s="105"/>
      <c r="AB16" s="16" t="s">
        <v>2</v>
      </c>
      <c r="AC16" s="104">
        <f t="shared" si="11"/>
        <v>4</v>
      </c>
      <c r="AD16" s="105">
        <f t="shared" si="9"/>
        <v>90.697669982910156</v>
      </c>
      <c r="AE16" s="105">
        <f t="shared" si="5"/>
        <v>235.84529113769531</v>
      </c>
      <c r="AF16" s="105">
        <f t="shared" si="6"/>
        <v>295.74951171875</v>
      </c>
      <c r="AG16" s="105"/>
      <c r="AH16" s="105"/>
      <c r="AI16" s="105"/>
      <c r="AJ16" s="105"/>
      <c r="AK16" s="105"/>
      <c r="AL16" s="105"/>
      <c r="AM16" s="105"/>
      <c r="AN16" s="105"/>
      <c r="AO16" s="105"/>
      <c r="AQ16" s="104">
        <v>4</v>
      </c>
      <c r="AR16" s="113">
        <v>600</v>
      </c>
      <c r="AS16" s="114">
        <v>1.0000000298023224</v>
      </c>
      <c r="AT16" s="115">
        <v>0.54030036926269531</v>
      </c>
      <c r="AU16" s="115">
        <f>AF51/AR16</f>
        <v>0.59311264688683751</v>
      </c>
      <c r="AV16" s="115">
        <v>0.65</v>
      </c>
      <c r="BA16" s="95"/>
      <c r="BB16" s="95"/>
      <c r="BC16" s="116">
        <f t="shared" si="10"/>
        <v>-5.6887353113162509E-2</v>
      </c>
    </row>
    <row r="17" spans="3:55" x14ac:dyDescent="0.25">
      <c r="C17" s="104">
        <v>5</v>
      </c>
      <c r="D17" s="105">
        <v>95.454544067382813</v>
      </c>
      <c r="E17" s="105">
        <v>251.98173522949219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AB17" s="16" t="s">
        <v>2</v>
      </c>
      <c r="AC17" s="104">
        <f t="shared" si="11"/>
        <v>5</v>
      </c>
      <c r="AD17" s="105">
        <f t="shared" si="9"/>
        <v>95.454544067382813</v>
      </c>
      <c r="AE17" s="105">
        <f t="shared" si="5"/>
        <v>251.98173522949219</v>
      </c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Q17" s="104">
        <v>5</v>
      </c>
      <c r="AR17" s="113">
        <v>600</v>
      </c>
      <c r="AS17" s="114">
        <v>1.0000000298023224</v>
      </c>
      <c r="AT17" s="115">
        <v>0.57910912513732915</v>
      </c>
      <c r="AU17" s="115">
        <f>AE51/AR17</f>
        <v>0.63136794045636058</v>
      </c>
      <c r="AV17" s="115">
        <v>0.7</v>
      </c>
      <c r="BA17" s="95"/>
      <c r="BB17" s="95"/>
      <c r="BC17" s="116">
        <f t="shared" si="10"/>
        <v>-6.8632059543639379E-2</v>
      </c>
    </row>
    <row r="18" spans="3:55" x14ac:dyDescent="0.25">
      <c r="C18" s="104">
        <v>6</v>
      </c>
      <c r="D18" s="105">
        <v>93.333335876464844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AB18" s="16" t="s">
        <v>2</v>
      </c>
      <c r="AC18" s="104">
        <f t="shared" si="11"/>
        <v>6</v>
      </c>
      <c r="AD18" s="105">
        <f t="shared" si="9"/>
        <v>93.333335876464844</v>
      </c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Q18" s="104">
        <v>6</v>
      </c>
      <c r="AR18" s="113">
        <v>600</v>
      </c>
      <c r="AS18" s="114">
        <v>1.0000000298023224</v>
      </c>
      <c r="AT18" s="115">
        <v>0.62677624384562169</v>
      </c>
      <c r="AU18" s="115">
        <f>AD51/AR18</f>
        <v>0.60808407119519869</v>
      </c>
      <c r="AV18" s="115">
        <v>0.7</v>
      </c>
      <c r="BA18" s="95"/>
      <c r="BB18" s="95"/>
      <c r="BC18" s="116">
        <f t="shared" si="10"/>
        <v>-9.1915928804801261E-2</v>
      </c>
    </row>
    <row r="19" spans="3:55" x14ac:dyDescent="0.25">
      <c r="AB19" s="16" t="s">
        <v>2</v>
      </c>
      <c r="AC19" s="104">
        <f t="shared" si="11"/>
        <v>7</v>
      </c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Q19" s="104"/>
      <c r="AR19" s="113"/>
      <c r="AS19" s="114"/>
      <c r="AT19" s="115"/>
      <c r="AU19" s="115"/>
      <c r="AV19" s="115"/>
      <c r="BA19" s="95"/>
      <c r="BB19" s="95"/>
      <c r="BC19" s="116"/>
    </row>
    <row r="20" spans="3:55" x14ac:dyDescent="0.25">
      <c r="AB20" s="16" t="s">
        <v>2</v>
      </c>
      <c r="AC20" s="104">
        <f t="shared" si="11"/>
        <v>8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Q20" s="104"/>
      <c r="AR20" s="113"/>
      <c r="AS20" s="114"/>
      <c r="AT20" s="115"/>
      <c r="AU20" s="115"/>
      <c r="AV20" s="115"/>
      <c r="BA20" s="95"/>
      <c r="BB20" s="95"/>
      <c r="BC20" s="116"/>
    </row>
    <row r="21" spans="3:55" x14ac:dyDescent="0.25">
      <c r="AB21" s="16" t="s">
        <v>2</v>
      </c>
      <c r="AC21" s="104">
        <f t="shared" si="11"/>
        <v>9</v>
      </c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Q21" s="104"/>
      <c r="AR21" s="113"/>
      <c r="AS21" s="114"/>
      <c r="AT21" s="115"/>
      <c r="AU21" s="115"/>
      <c r="AV21" s="115"/>
      <c r="AW21" s="117"/>
      <c r="AX21" s="117"/>
      <c r="BA21" s="95"/>
      <c r="BB21" s="95"/>
      <c r="BC21" s="116"/>
    </row>
    <row r="22" spans="3:55" x14ac:dyDescent="0.25">
      <c r="AB22" s="16" t="s">
        <v>2</v>
      </c>
      <c r="AC22" s="104">
        <f t="shared" si="11"/>
        <v>10</v>
      </c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Q22" s="104"/>
      <c r="AR22" s="113"/>
      <c r="AS22" s="114"/>
      <c r="AT22" s="115"/>
      <c r="AU22" s="115"/>
      <c r="AV22" s="115"/>
      <c r="BA22" s="95"/>
      <c r="BB22" s="95"/>
      <c r="BC22" s="116"/>
    </row>
    <row r="23" spans="3:55" x14ac:dyDescent="0.25">
      <c r="AB23" s="16" t="s">
        <v>2</v>
      </c>
      <c r="AC23" s="104">
        <f t="shared" si="11"/>
        <v>11</v>
      </c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Q23" s="104"/>
      <c r="AR23" s="113"/>
      <c r="AS23" s="114"/>
      <c r="AT23" s="115"/>
      <c r="AU23" s="115"/>
      <c r="AV23" s="115"/>
      <c r="BA23" s="95"/>
      <c r="BB23" s="95"/>
      <c r="BC23" s="116"/>
    </row>
    <row r="24" spans="3:55" x14ac:dyDescent="0.25">
      <c r="AB24" s="16" t="s">
        <v>2</v>
      </c>
      <c r="AC24" s="104">
        <f t="shared" si="11"/>
        <v>12</v>
      </c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Q24" s="104"/>
      <c r="AR24" s="113"/>
      <c r="AS24" s="114"/>
      <c r="AT24" s="115"/>
      <c r="AU24" s="115"/>
      <c r="AV24" s="115"/>
      <c r="BA24" s="95"/>
      <c r="BB24" s="95"/>
      <c r="BC24" s="116"/>
    </row>
    <row r="25" spans="3:55" x14ac:dyDescent="0.25">
      <c r="AB25" s="16" t="s">
        <v>2</v>
      </c>
      <c r="AR25" s="27"/>
      <c r="AS25" s="27"/>
      <c r="BA25" s="95"/>
      <c r="BB25" s="95"/>
    </row>
    <row r="26" spans="3:55" x14ac:dyDescent="0.25">
      <c r="AB26" s="16" t="s">
        <v>2</v>
      </c>
      <c r="AC26" s="118" t="s">
        <v>74</v>
      </c>
      <c r="AD26" s="100" t="s">
        <v>75</v>
      </c>
      <c r="AE26" s="119"/>
      <c r="AF26" s="119"/>
      <c r="AG26" s="119"/>
      <c r="AH26" s="101" t="s">
        <v>76</v>
      </c>
      <c r="AI26" s="119"/>
      <c r="AJ26" s="119"/>
      <c r="AK26" s="119"/>
      <c r="AL26" s="119"/>
      <c r="AM26" s="119"/>
      <c r="AN26" s="119"/>
      <c r="AO26" s="119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95"/>
    </row>
    <row r="27" spans="3:55" x14ac:dyDescent="0.25">
      <c r="AB27" s="16" t="s">
        <v>2</v>
      </c>
      <c r="AC27" s="119" t="s">
        <v>7</v>
      </c>
      <c r="AD27" s="120" t="str">
        <f>AD12&amp;"-"&amp;AE12</f>
        <v>1-2</v>
      </c>
      <c r="AE27" s="120" t="str">
        <f t="shared" ref="AE27:AH27" si="12">AE12&amp;"-"&amp;AF12</f>
        <v>2-3</v>
      </c>
      <c r="AF27" s="120" t="str">
        <f t="shared" si="12"/>
        <v>3-4</v>
      </c>
      <c r="AG27" s="120" t="str">
        <f t="shared" si="12"/>
        <v>4-5</v>
      </c>
      <c r="AH27" s="120" t="str">
        <f t="shared" si="12"/>
        <v>5-6</v>
      </c>
      <c r="AI27" s="120" t="s">
        <v>77</v>
      </c>
      <c r="AJ27" s="120"/>
      <c r="AK27" s="120"/>
      <c r="AL27" s="120"/>
      <c r="AM27" s="120"/>
      <c r="AN27" s="120"/>
      <c r="AO27" s="120"/>
      <c r="AQ27" s="121" t="s">
        <v>78</v>
      </c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95"/>
    </row>
    <row r="28" spans="3:55" x14ac:dyDescent="0.25">
      <c r="AB28" s="16" t="s">
        <v>2</v>
      </c>
      <c r="AC28" s="104">
        <f>AC13</f>
        <v>1</v>
      </c>
      <c r="AD28" s="137">
        <f>AE13/AD13</f>
        <v>2.4800081041124131</v>
      </c>
      <c r="AE28" s="137">
        <f t="shared" ref="AE28:AG31" si="13">AF13/AE13</f>
        <v>1.3753226673014447</v>
      </c>
      <c r="AF28" s="137">
        <f t="shared" si="13"/>
        <v>1.1120769563884372</v>
      </c>
      <c r="AG28" s="137">
        <f t="shared" si="13"/>
        <v>1.0360443014833731</v>
      </c>
      <c r="AH28" s="137">
        <f>AI13/AH13</f>
        <v>1.017862518737926</v>
      </c>
      <c r="AI28" s="122"/>
      <c r="AJ28" s="122"/>
      <c r="AK28" s="122"/>
      <c r="AL28" s="122"/>
      <c r="AM28" s="122"/>
      <c r="AN28" s="122"/>
      <c r="AO28" s="123"/>
      <c r="AQ28" s="124">
        <f>SUMSQ(BC13:BC24)</f>
        <v>2.0307991011624553E-2</v>
      </c>
      <c r="AR28" t="s">
        <v>79</v>
      </c>
      <c r="AS28" t="s">
        <v>80</v>
      </c>
      <c r="BB28" s="95"/>
    </row>
    <row r="29" spans="3:55" x14ac:dyDescent="0.25">
      <c r="AB29" s="16" t="s">
        <v>2</v>
      </c>
      <c r="AC29" s="104">
        <f t="shared" ref="AC29:AC39" si="14">AC14</f>
        <v>2</v>
      </c>
      <c r="AD29" s="137">
        <f t="shared" ref="AD29:AD32" si="15">AE14/AD14</f>
        <v>2.5204558509816999</v>
      </c>
      <c r="AE29" s="137">
        <f t="shared" si="13"/>
        <v>1.244764253331331</v>
      </c>
      <c r="AF29" s="137">
        <f t="shared" si="13"/>
        <v>1.1279709798134891</v>
      </c>
      <c r="AG29" s="137">
        <f t="shared" si="13"/>
        <v>1.0684738377788785</v>
      </c>
      <c r="AH29" s="137"/>
      <c r="AI29" s="122"/>
      <c r="AJ29" s="122"/>
      <c r="AK29" s="122"/>
      <c r="AL29" s="122"/>
      <c r="AM29" s="122"/>
      <c r="AN29" s="122"/>
      <c r="AO29" s="123"/>
      <c r="BA29" s="95"/>
      <c r="BB29" s="95"/>
    </row>
    <row r="30" spans="3:55" x14ac:dyDescent="0.25">
      <c r="AB30" s="16" t="s">
        <v>2</v>
      </c>
      <c r="AC30" s="104">
        <f t="shared" si="14"/>
        <v>3</v>
      </c>
      <c r="AD30" s="137">
        <f t="shared" si="15"/>
        <v>2.5605645958268575</v>
      </c>
      <c r="AE30" s="137">
        <f t="shared" si="13"/>
        <v>1.2494275548892717</v>
      </c>
      <c r="AF30" s="137">
        <f t="shared" si="13"/>
        <v>1.1302931388627933</v>
      </c>
      <c r="AG30" s="137"/>
      <c r="AH30" s="137"/>
      <c r="AI30" s="122"/>
      <c r="AJ30" s="122"/>
      <c r="AK30" s="122"/>
      <c r="AL30" s="122"/>
      <c r="AM30" s="122"/>
      <c r="AN30" s="122"/>
      <c r="AO30" s="123"/>
      <c r="AQ30" s="3" t="s">
        <v>81</v>
      </c>
      <c r="BA30" s="95"/>
      <c r="BB30" s="95"/>
    </row>
    <row r="31" spans="3:55" x14ac:dyDescent="0.25">
      <c r="AB31" s="16" t="s">
        <v>2</v>
      </c>
      <c r="AC31" s="104">
        <f t="shared" si="14"/>
        <v>4</v>
      </c>
      <c r="AD31" s="137">
        <f t="shared" si="15"/>
        <v>2.6003456448455049</v>
      </c>
      <c r="AE31" s="137">
        <f t="shared" si="13"/>
        <v>1.2539979504872978</v>
      </c>
      <c r="AF31" s="137"/>
      <c r="AG31" s="137"/>
      <c r="AH31" s="137"/>
      <c r="AI31" s="122"/>
      <c r="AJ31" s="122"/>
      <c r="AK31" s="122"/>
      <c r="AL31" s="122"/>
      <c r="AM31" s="122"/>
      <c r="AN31" s="122"/>
      <c r="AO31" s="123"/>
      <c r="AQ31" s="125" t="s">
        <v>82</v>
      </c>
      <c r="AR31" s="126"/>
      <c r="AS31" s="127"/>
      <c r="AT31" s="128" t="s">
        <v>83</v>
      </c>
      <c r="BA31" s="95"/>
      <c r="BB31" s="95"/>
    </row>
    <row r="32" spans="3:55" x14ac:dyDescent="0.25">
      <c r="AB32" s="16" t="s">
        <v>2</v>
      </c>
      <c r="AC32" s="104">
        <f t="shared" si="14"/>
        <v>5</v>
      </c>
      <c r="AD32" s="137">
        <f t="shared" si="15"/>
        <v>2.6398086931473315</v>
      </c>
      <c r="AE32" s="137"/>
      <c r="AF32" s="137"/>
      <c r="AG32" s="137"/>
      <c r="AH32" s="137"/>
      <c r="AI32" s="122"/>
      <c r="AJ32" s="122"/>
      <c r="AK32" s="122"/>
      <c r="AL32" s="122"/>
      <c r="AM32" s="122"/>
      <c r="AN32" s="122"/>
      <c r="AO32" s="123"/>
      <c r="AQ32" s="129" t="s">
        <v>84</v>
      </c>
      <c r="AR32" s="130"/>
      <c r="AS32" s="131"/>
      <c r="AT32" s="153">
        <v>1.7356605061180985E-2</v>
      </c>
      <c r="BA32" s="95"/>
      <c r="BB32" s="95"/>
    </row>
    <row r="33" spans="28:54" x14ac:dyDescent="0.25">
      <c r="AB33" s="16" t="s">
        <v>2</v>
      </c>
      <c r="AC33" s="104">
        <f t="shared" si="14"/>
        <v>6</v>
      </c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Q33" s="129" t="s">
        <v>85</v>
      </c>
      <c r="AR33" s="130"/>
      <c r="AS33" s="131"/>
      <c r="AT33" s="153"/>
      <c r="BA33" s="95"/>
      <c r="BB33" s="95"/>
    </row>
    <row r="34" spans="28:54" x14ac:dyDescent="0.25">
      <c r="AB34" s="16" t="s">
        <v>2</v>
      </c>
      <c r="AC34" s="104">
        <f t="shared" si="14"/>
        <v>7</v>
      </c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Q34" s="129" t="s">
        <v>86</v>
      </c>
      <c r="AR34" s="130"/>
      <c r="AS34" s="131"/>
      <c r="AT34" s="153"/>
      <c r="BA34" s="95"/>
      <c r="BB34" s="95"/>
    </row>
    <row r="35" spans="28:54" x14ac:dyDescent="0.25">
      <c r="AB35" s="16" t="s">
        <v>2</v>
      </c>
      <c r="AC35" s="104">
        <f t="shared" si="14"/>
        <v>8</v>
      </c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Q35" s="132" t="s">
        <v>87</v>
      </c>
      <c r="AR35" s="133"/>
      <c r="AS35" s="134"/>
      <c r="AT35" s="162"/>
      <c r="BA35" s="95"/>
      <c r="BB35" s="95"/>
    </row>
    <row r="36" spans="28:54" x14ac:dyDescent="0.25">
      <c r="AB36" s="16" t="s">
        <v>2</v>
      </c>
      <c r="AC36" s="104">
        <f t="shared" si="14"/>
        <v>9</v>
      </c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Q36" s="129" t="s">
        <v>88</v>
      </c>
      <c r="AR36" s="130"/>
      <c r="AS36" s="131"/>
      <c r="AT36" s="153"/>
      <c r="BA36" s="95"/>
      <c r="BB36" s="95"/>
    </row>
    <row r="37" spans="28:54" x14ac:dyDescent="0.25">
      <c r="AB37" s="16" t="s">
        <v>2</v>
      </c>
      <c r="AC37" s="104">
        <f t="shared" si="14"/>
        <v>10</v>
      </c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Q37" s="135" t="s">
        <v>89</v>
      </c>
      <c r="AR37" s="130"/>
      <c r="AS37" s="131"/>
      <c r="AT37" s="153"/>
      <c r="BA37" s="95"/>
      <c r="BB37" s="95"/>
    </row>
    <row r="38" spans="28:54" x14ac:dyDescent="0.25">
      <c r="AB38" s="16" t="s">
        <v>2</v>
      </c>
      <c r="AC38" s="104">
        <f t="shared" si="14"/>
        <v>11</v>
      </c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Q38" s="136" t="s">
        <v>90</v>
      </c>
      <c r="AR38" s="130"/>
      <c r="AS38" s="131"/>
      <c r="AT38" s="153">
        <v>2.0307991011624553E-2</v>
      </c>
      <c r="AU38" t="s">
        <v>79</v>
      </c>
      <c r="AV38" s="69" t="s">
        <v>105</v>
      </c>
      <c r="BA38" s="95"/>
      <c r="BB38" s="95"/>
    </row>
    <row r="39" spans="28:54" x14ac:dyDescent="0.25">
      <c r="AB39" s="16" t="s">
        <v>2</v>
      </c>
      <c r="AC39" s="104">
        <f t="shared" si="14"/>
        <v>12</v>
      </c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8"/>
      <c r="AQ39" s="139" t="s">
        <v>91</v>
      </c>
      <c r="AR39" s="112"/>
      <c r="AS39" s="140"/>
      <c r="AT39" s="163"/>
      <c r="BA39" s="95"/>
      <c r="BB39" s="95"/>
    </row>
    <row r="40" spans="28:54" x14ac:dyDescent="0.25">
      <c r="AB40" s="16" t="s">
        <v>2</v>
      </c>
      <c r="AD40" s="123"/>
      <c r="BA40" s="95"/>
      <c r="BB40" s="95"/>
    </row>
    <row r="41" spans="28:54" x14ac:dyDescent="0.25">
      <c r="AB41" s="16" t="s">
        <v>2</v>
      </c>
      <c r="AC41" t="s">
        <v>84</v>
      </c>
      <c r="AD41" s="138">
        <f>AVERAGE(AD28:AD39)</f>
        <v>2.5602365777827614</v>
      </c>
      <c r="AE41" s="138">
        <f t="shared" ref="AE41:AN41" si="16">AVERAGE(AE28:AE39)</f>
        <v>1.2808781065023362</v>
      </c>
      <c r="AF41" s="138">
        <f t="shared" si="16"/>
        <v>1.1234470250215731</v>
      </c>
      <c r="AG41" s="165">
        <f t="shared" si="16"/>
        <v>1.0522590696311258</v>
      </c>
      <c r="AH41" s="165">
        <f t="shared" si="16"/>
        <v>1.017862518737926</v>
      </c>
      <c r="AI41" s="123"/>
      <c r="AJ41" s="123"/>
      <c r="AK41" s="123"/>
      <c r="AL41" s="123"/>
      <c r="AM41" s="123"/>
      <c r="AN41" s="123"/>
      <c r="AO41" s="141"/>
      <c r="AQ41" s="142" t="s">
        <v>92</v>
      </c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95"/>
    </row>
    <row r="42" spans="28:54" x14ac:dyDescent="0.25">
      <c r="AB42" s="16" t="s">
        <v>2</v>
      </c>
      <c r="AC42" t="s">
        <v>93</v>
      </c>
      <c r="AD42" s="138">
        <f>SUM(AE13:AE17)/SUM(AD13:AD17)</f>
        <v>2.5614411664085424</v>
      </c>
      <c r="AE42" s="138">
        <f>SUM(AF13:AF16)/SUM(AE13:AE16)</f>
        <v>1.2800833811118641</v>
      </c>
      <c r="AF42" s="138">
        <f>SUM(AG13:AG15)/SUM(AF13:AF15)</f>
        <v>1.1232079525396392</v>
      </c>
      <c r="AG42" s="138">
        <f>SUM(AH13:AH14)/SUM(AG13:AG14)</f>
        <v>1.0514970035220006</v>
      </c>
      <c r="AH42" s="138">
        <f>SUM(AI13:AI13)/SUM(AH13:AH13)</f>
        <v>1.017862518737926</v>
      </c>
      <c r="AI42" s="123"/>
      <c r="AJ42" s="123"/>
      <c r="AK42" s="123"/>
      <c r="AL42" s="123"/>
      <c r="AM42" s="123"/>
      <c r="AN42" s="123"/>
      <c r="AO42" s="141"/>
      <c r="BB42" s="95"/>
    </row>
    <row r="43" spans="28:54" x14ac:dyDescent="0.25">
      <c r="AB43" s="16" t="s">
        <v>2</v>
      </c>
      <c r="AC43" t="s">
        <v>94</v>
      </c>
      <c r="AD43" s="138">
        <f>PRODUCT(AD28:AD39)^(1/COUNT(AD28:AD39))</f>
        <v>2.5596129161356407</v>
      </c>
      <c r="AE43" s="138">
        <f t="shared" ref="AE43:AN43" si="17">PRODUCT(AE28:AE39)^(1/COUNT(AE28:AE39))</f>
        <v>1.2797493091554368</v>
      </c>
      <c r="AF43" s="138">
        <f t="shared" si="17"/>
        <v>1.1234177630059219</v>
      </c>
      <c r="AG43" s="138">
        <f t="shared" si="17"/>
        <v>1.052134131617674</v>
      </c>
      <c r="AH43" s="138">
        <f t="shared" si="17"/>
        <v>1.017862518737926</v>
      </c>
      <c r="AM43" s="143"/>
      <c r="AN43" s="143"/>
      <c r="AO43" s="141"/>
      <c r="AQ43" s="141"/>
      <c r="BA43" s="95"/>
      <c r="BB43" s="95"/>
    </row>
    <row r="44" spans="28:54" x14ac:dyDescent="0.25">
      <c r="AB44" s="16" t="s">
        <v>2</v>
      </c>
      <c r="AC44" t="s">
        <v>87</v>
      </c>
      <c r="AD44" s="138">
        <f t="shared" ref="AD44:AN44" si="18">MEDIAN(AD28:AD39)</f>
        <v>2.5605645958268575</v>
      </c>
      <c r="AE44" s="138">
        <f t="shared" si="18"/>
        <v>1.2517127526882847</v>
      </c>
      <c r="AF44" s="138">
        <f t="shared" si="18"/>
        <v>1.1279709798134891</v>
      </c>
      <c r="AG44" s="138">
        <f t="shared" si="18"/>
        <v>1.0522590696311258</v>
      </c>
      <c r="AH44" s="138">
        <f t="shared" si="18"/>
        <v>1.017862518737926</v>
      </c>
      <c r="AI44" s="123"/>
      <c r="AJ44" s="123"/>
      <c r="AK44" s="123"/>
      <c r="AL44" s="123"/>
      <c r="AM44" s="123"/>
      <c r="AN44" s="123"/>
      <c r="AO44" s="141"/>
      <c r="BA44" s="95"/>
      <c r="BB44" s="95"/>
    </row>
    <row r="45" spans="28:54" x14ac:dyDescent="0.25">
      <c r="AB45" s="16" t="s">
        <v>2</v>
      </c>
      <c r="AC45" t="s">
        <v>88</v>
      </c>
      <c r="AD45" s="138">
        <f t="shared" ref="AD45:AL45" si="19">IFERROR((SUM(AD28:AD39)-MIN(AD28:AD39)-MAX(AD28:AD39))/(COUNT(AD28:AD39)-2),"")</f>
        <v>2.5604553638846874</v>
      </c>
      <c r="AE45" s="138">
        <f t="shared" si="19"/>
        <v>1.2517127526882845</v>
      </c>
      <c r="AF45" s="138">
        <f t="shared" si="19"/>
        <v>1.1279709798134894</v>
      </c>
      <c r="AG45" s="138" t="str">
        <f t="shared" si="19"/>
        <v/>
      </c>
      <c r="AH45" s="138"/>
      <c r="AI45" s="123"/>
      <c r="AJ45" s="123"/>
      <c r="AK45" s="123"/>
      <c r="AL45" s="123"/>
      <c r="AM45" s="123"/>
      <c r="AN45" s="123"/>
      <c r="AO45" s="141"/>
      <c r="BA45" s="95"/>
      <c r="BB45" s="95"/>
    </row>
    <row r="46" spans="28:54" x14ac:dyDescent="0.25">
      <c r="AB46" s="16" t="s">
        <v>2</v>
      </c>
      <c r="AC46" t="s">
        <v>89</v>
      </c>
      <c r="AD46" s="165">
        <f>AVERAGE(AD30:AD32)</f>
        <v>2.6002396446065643</v>
      </c>
      <c r="AE46" s="165">
        <f>AVERAGE(AE29:AE31)</f>
        <v>1.2493965862359668</v>
      </c>
      <c r="AF46" s="165">
        <f>AVERAGE(AF28:AF30)</f>
        <v>1.1234470250215731</v>
      </c>
      <c r="AG46" s="138"/>
      <c r="AH46" s="138"/>
      <c r="AI46" s="123"/>
      <c r="AJ46" s="123"/>
      <c r="AK46" s="123"/>
      <c r="AL46" s="123"/>
      <c r="AM46" s="123"/>
      <c r="AN46" s="123"/>
      <c r="AO46" s="141"/>
      <c r="BA46" s="95"/>
      <c r="BB46" s="95"/>
    </row>
    <row r="47" spans="28:54" x14ac:dyDescent="0.25">
      <c r="AB47" s="16" t="s">
        <v>2</v>
      </c>
      <c r="BA47" s="95"/>
      <c r="BB47" s="95"/>
    </row>
    <row r="48" spans="28:54" x14ac:dyDescent="0.25">
      <c r="AB48" s="16" t="s">
        <v>2</v>
      </c>
      <c r="AC48" s="144" t="s">
        <v>95</v>
      </c>
      <c r="AD48" s="149">
        <f>AD46</f>
        <v>2.6002396446065643</v>
      </c>
      <c r="AE48" s="150">
        <f>AE46</f>
        <v>1.2493965862359668</v>
      </c>
      <c r="AF48" s="150">
        <f>AF46</f>
        <v>1.1234470250215731</v>
      </c>
      <c r="AG48" s="150">
        <f t="shared" ref="AE48:AH48" si="20">AG41</f>
        <v>1.0522590696311258</v>
      </c>
      <c r="AH48" s="151">
        <f t="shared" si="20"/>
        <v>1.017862518737926</v>
      </c>
      <c r="AI48" s="152"/>
      <c r="AJ48" s="145"/>
      <c r="AK48" s="145"/>
      <c r="AL48" s="145"/>
      <c r="AM48" s="145"/>
      <c r="AN48" s="145"/>
      <c r="AO48" s="146"/>
      <c r="BA48" s="95"/>
      <c r="BB48" s="95"/>
    </row>
    <row r="49" spans="28:54" x14ac:dyDescent="0.25">
      <c r="AB49" s="16" t="s">
        <v>2</v>
      </c>
      <c r="AC49" s="160" t="s">
        <v>96</v>
      </c>
      <c r="AD49" s="138">
        <f t="shared" ref="AD49:AH49" si="21">AE49*AD48</f>
        <v>3.9091117797400061</v>
      </c>
      <c r="AE49" s="138">
        <f t="shared" si="21"/>
        <v>1.5033659639211769</v>
      </c>
      <c r="AF49" s="138">
        <f t="shared" si="21"/>
        <v>1.2032736286324734</v>
      </c>
      <c r="AG49" s="138">
        <f t="shared" si="21"/>
        <v>1.0710550669795644</v>
      </c>
      <c r="AH49" s="138">
        <f t="shared" si="21"/>
        <v>1.017862518737926</v>
      </c>
      <c r="AI49" s="159">
        <v>1</v>
      </c>
      <c r="AJ49" s="141" t="s">
        <v>101</v>
      </c>
      <c r="AK49" s="123"/>
      <c r="AL49" s="123"/>
      <c r="AM49" s="123"/>
      <c r="AN49" s="123"/>
      <c r="AO49" s="123"/>
      <c r="BA49" s="95"/>
      <c r="BB49" s="95"/>
    </row>
    <row r="50" spans="28:54" x14ac:dyDescent="0.25">
      <c r="AB50" s="16" t="s">
        <v>2</v>
      </c>
      <c r="AC50" s="161" t="s">
        <v>102</v>
      </c>
      <c r="BA50" s="95"/>
      <c r="BB50" s="95"/>
    </row>
    <row r="51" spans="28:54" x14ac:dyDescent="0.25">
      <c r="AB51" s="16" t="s">
        <v>2</v>
      </c>
      <c r="AC51" s="144" t="s">
        <v>30</v>
      </c>
      <c r="AD51" s="156">
        <f>AD49*AD18</f>
        <v>364.85044271711922</v>
      </c>
      <c r="AE51" s="156">
        <f>AE49*AE17</f>
        <v>378.82076427381634</v>
      </c>
      <c r="AF51" s="156">
        <f>AF49*AF16</f>
        <v>355.86758813210253</v>
      </c>
      <c r="AG51" s="156">
        <f>AG49*AG15</f>
        <v>359.63756164269057</v>
      </c>
      <c r="AH51" s="156">
        <f>AH49*AH14</f>
        <v>337.93703470126269</v>
      </c>
      <c r="AI51" s="157">
        <f>AI49*AI13</f>
        <v>360</v>
      </c>
      <c r="AJ51" s="154" t="s">
        <v>98</v>
      </c>
      <c r="AK51" s="155" t="s">
        <v>99</v>
      </c>
      <c r="AL51" s="147"/>
      <c r="AM51" s="147"/>
      <c r="AN51" s="147"/>
      <c r="AO51" s="147"/>
      <c r="BA51" s="95"/>
      <c r="BB51" s="95"/>
    </row>
    <row r="52" spans="28:54" x14ac:dyDescent="0.25">
      <c r="AB52" s="16" t="s">
        <v>2</v>
      </c>
      <c r="AC52" s="148" t="s">
        <v>97</v>
      </c>
      <c r="AD52" s="104">
        <v>6</v>
      </c>
      <c r="AE52" s="104">
        <v>5</v>
      </c>
      <c r="AF52" s="104">
        <v>4</v>
      </c>
      <c r="AG52" s="104">
        <v>3</v>
      </c>
      <c r="AH52" s="104">
        <v>2</v>
      </c>
      <c r="AI52" s="104">
        <v>1</v>
      </c>
      <c r="AJ52" s="104"/>
      <c r="AK52" s="104"/>
      <c r="AL52" s="104"/>
      <c r="AM52" s="104"/>
      <c r="AN52" s="104"/>
      <c r="AO52" s="104"/>
      <c r="BA52" s="95"/>
      <c r="BB52" s="95"/>
    </row>
    <row r="53" spans="28:54" x14ac:dyDescent="0.25">
      <c r="AB53" s="16" t="s">
        <v>2</v>
      </c>
    </row>
    <row r="54" spans="28:54" x14ac:dyDescent="0.25">
      <c r="AB54" s="16" t="s">
        <v>2</v>
      </c>
    </row>
    <row r="55" spans="28:54" x14ac:dyDescent="0.25">
      <c r="AB55" s="16" t="s">
        <v>2</v>
      </c>
    </row>
    <row r="56" spans="28:54" x14ac:dyDescent="0.25">
      <c r="AB56" s="16" t="s">
        <v>2</v>
      </c>
    </row>
    <row r="57" spans="28:54" x14ac:dyDescent="0.25">
      <c r="AB57" s="16" t="s">
        <v>2</v>
      </c>
    </row>
    <row r="58" spans="28:54" x14ac:dyDescent="0.25">
      <c r="AB58" s="16" t="s">
        <v>2</v>
      </c>
    </row>
    <row r="59" spans="28:54" x14ac:dyDescent="0.25">
      <c r="AB59" s="16" t="s">
        <v>2</v>
      </c>
    </row>
  </sheetData>
  <conditionalFormatting sqref="AT32:AT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F-07 (Set A) Q1</vt:lpstr>
      <vt:lpstr>F-07 (Set A) Q2</vt:lpstr>
      <vt:lpstr>F-07 (Set A) Q3</vt:lpstr>
      <vt:lpstr>F-07 (Set A) Q4</vt:lpstr>
      <vt:lpstr>F-07 (Set A) Q5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2020-05-16T13:55:19Z</dcterms:created>
  <dcterms:modified xsi:type="dcterms:W3CDTF">2020-05-16T16:10:04Z</dcterms:modified>
</cp:coreProperties>
</file>