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"/>
    </mc:Choice>
  </mc:AlternateContent>
  <bookViews>
    <workbookView xWindow="0" yWindow="0" windowWidth="24000" windowHeight="9735" activeTab="1"/>
  </bookViews>
  <sheets>
    <sheet name="Title" sheetId="15" r:id="rId1"/>
    <sheet name="original" sheetId="6" r:id="rId2"/>
  </sheets>
  <definedNames>
    <definedName name="_xlnm.Print_Area" localSheetId="1">original!$B$1:$Z$45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6" l="1"/>
  <c r="E50" i="6"/>
  <c r="D50" i="6"/>
  <c r="C50" i="6"/>
  <c r="E49" i="6"/>
  <c r="F49" i="6" s="1"/>
  <c r="G49" i="6" s="1"/>
  <c r="H49" i="6" s="1"/>
  <c r="I49" i="6" s="1"/>
  <c r="J49" i="6" s="1"/>
  <c r="K49" i="6" s="1"/>
  <c r="L49" i="6" s="1"/>
  <c r="M49" i="6" s="1"/>
  <c r="N49" i="6" s="1"/>
  <c r="D49" i="6"/>
  <c r="G21" i="6" l="1"/>
  <c r="G39" i="6" s="1"/>
  <c r="G41" i="6" s="1"/>
  <c r="C23" i="6"/>
  <c r="C24" i="6"/>
  <c r="C25" i="6"/>
  <c r="C39" i="6"/>
  <c r="C41" i="6"/>
  <c r="F21" i="6"/>
  <c r="F39" i="6" s="1"/>
  <c r="F22" i="6"/>
  <c r="F38" i="6" s="1"/>
  <c r="E21" i="6"/>
  <c r="E39" i="6" s="1"/>
  <c r="E22" i="6"/>
  <c r="E23" i="6"/>
  <c r="E34" i="6" s="1"/>
  <c r="D22" i="6"/>
  <c r="D39" i="6" s="1"/>
  <c r="D23" i="6"/>
  <c r="D38" i="6" s="1"/>
  <c r="D24" i="6"/>
  <c r="E38" i="6"/>
  <c r="D21" i="6"/>
  <c r="C21" i="6"/>
  <c r="C22" i="6"/>
  <c r="C38" i="6"/>
  <c r="E37" i="6"/>
  <c r="C37" i="6"/>
  <c r="F36" i="6"/>
  <c r="C36" i="6"/>
  <c r="G35" i="6"/>
  <c r="F35" i="6"/>
  <c r="E35" i="6"/>
  <c r="D35" i="6"/>
  <c r="C35" i="6"/>
  <c r="D34" i="6"/>
  <c r="C34" i="6"/>
  <c r="G50" i="6" l="1"/>
  <c r="C53" i="6" s="1" a="1"/>
  <c r="H41" i="6"/>
  <c r="I41" i="6" s="1"/>
  <c r="J41" i="6" s="1"/>
  <c r="K41" i="6" s="1"/>
  <c r="L41" i="6" s="1"/>
  <c r="M41" i="6" s="1"/>
  <c r="N41" i="6" s="1"/>
  <c r="N42" i="6" s="1"/>
  <c r="M42" i="6" s="1"/>
  <c r="L42" i="6" s="1"/>
  <c r="K42" i="6" s="1"/>
  <c r="J42" i="6" s="1"/>
  <c r="I42" i="6" s="1"/>
  <c r="H42" i="6" s="1"/>
  <c r="G36" i="6"/>
  <c r="F37" i="6"/>
  <c r="F34" i="6"/>
  <c r="D36" i="6"/>
  <c r="G37" i="6"/>
  <c r="G38" i="6"/>
  <c r="G34" i="6"/>
  <c r="E36" i="6"/>
  <c r="D37" i="6"/>
  <c r="H44" i="6" l="1"/>
  <c r="T6" i="6" s="1"/>
  <c r="AB6" i="6" s="1"/>
  <c r="G42" i="6"/>
  <c r="D53" i="6"/>
  <c r="C53" i="6"/>
  <c r="N52" i="6" l="1"/>
  <c r="J52" i="6"/>
  <c r="F52" i="6"/>
  <c r="C52" i="6"/>
  <c r="M52" i="6"/>
  <c r="I52" i="6"/>
  <c r="E52" i="6"/>
  <c r="L52" i="6"/>
  <c r="H52" i="6"/>
  <c r="D52" i="6"/>
  <c r="K52" i="6"/>
  <c r="G52" i="6"/>
  <c r="G44" i="6"/>
  <c r="T7" i="6" s="1"/>
  <c r="AB7" i="6" s="1"/>
  <c r="F42" i="6"/>
  <c r="F44" i="6" l="1"/>
  <c r="T8" i="6" s="1"/>
  <c r="AB8" i="6" s="1"/>
  <c r="E42" i="6"/>
  <c r="E44" i="6" l="1"/>
  <c r="T9" i="6" s="1"/>
  <c r="AB9" i="6" s="1"/>
  <c r="D42" i="6"/>
  <c r="C42" i="6" l="1"/>
  <c r="C44" i="6" s="1"/>
  <c r="T11" i="6" s="1"/>
  <c r="AB11" i="6" s="1"/>
  <c r="D44" i="6"/>
  <c r="T10" i="6" s="1"/>
  <c r="AB10" i="6" s="1"/>
  <c r="P21" i="6" s="1"/>
</calcChain>
</file>

<file path=xl/sharedStrings.xml><?xml version="1.0" encoding="utf-8"?>
<sst xmlns="http://schemas.openxmlformats.org/spreadsheetml/2006/main" count="111" uniqueCount="94">
  <si>
    <t xml:space="preserve"> = current time</t>
  </si>
  <si>
    <t>Std.Demo.LDF-12</t>
  </si>
  <si>
    <t xml:space="preserve"> = rows in premium table</t>
  </si>
  <si>
    <t>12:(d+12:inc):cat</t>
  </si>
  <si>
    <t xml:space="preserve"> = end time</t>
  </si>
  <si>
    <t>Standard Simulation</t>
  </si>
  <si>
    <t xml:space="preserve"> = rows in loss table</t>
  </si>
  <si>
    <t>est.</t>
  </si>
  <si>
    <t>real</t>
  </si>
  <si>
    <t>Amounts</t>
  </si>
  <si>
    <t>Paid Loss</t>
  </si>
  <si>
    <t>Development Year</t>
  </si>
  <si>
    <t>CY</t>
  </si>
  <si>
    <t>AY</t>
  </si>
  <si>
    <t>side calc:</t>
  </si>
  <si>
    <t>Time</t>
  </si>
  <si>
    <t>EP</t>
  </si>
  <si>
    <t>EE</t>
  </si>
  <si>
    <t>PLR</t>
  </si>
  <si>
    <t>ULR</t>
  </si>
  <si>
    <t>est - real</t>
  </si>
  <si>
    <t xml:space="preserve"> &lt;====</t>
  </si>
  <si>
    <t xml:space="preserve"> &lt;==</t>
  </si>
  <si>
    <t>LDFs</t>
  </si>
  <si>
    <t>for Paid Loss</t>
  </si>
  <si>
    <t>age =&gt; age</t>
  </si>
  <si>
    <t>1-2</t>
  </si>
  <si>
    <t>2-3</t>
  </si>
  <si>
    <t>3-4</t>
  </si>
  <si>
    <t>4-5</t>
  </si>
  <si>
    <t>5-6</t>
  </si>
  <si>
    <t>NOTES</t>
  </si>
  <si>
    <t>SSE for current LDF selections (lower means more accurate)</t>
  </si>
  <si>
    <t>Summary of results for different LDF selections</t>
  </si>
  <si>
    <t>Selection</t>
  </si>
  <si>
    <t>SSE</t>
  </si>
  <si>
    <t>avg</t>
  </si>
  <si>
    <t>median</t>
  </si>
  <si>
    <t>avg: x-HL</t>
  </si>
  <si>
    <t>avg: 3</t>
  </si>
  <si>
    <t>CONCEPTS</t>
  </si>
  <si>
    <t>avg: wtd</t>
  </si>
  <si>
    <t>A</t>
  </si>
  <si>
    <t>avg: geo</t>
  </si>
  <si>
    <t>B</t>
  </si>
  <si>
    <t>select</t>
  </si>
  <si>
    <t xml:space="preserve"> &lt;===</t>
  </si>
  <si>
    <t>age =&gt; ult</t>
  </si>
  <si>
    <t>ultimate</t>
  </si>
  <si>
    <t xml:space="preserve">AY ==&gt; </t>
  </si>
  <si>
    <r>
      <t xml:space="preserve">SIMULATION 01:  </t>
    </r>
    <r>
      <rPr>
        <sz val="11"/>
        <rFont val="Calibri"/>
        <family val="2"/>
        <scheme val="minor"/>
      </rPr>
      <t>Trend + Catastrophe</t>
    </r>
  </si>
  <si>
    <t>(CDF)</t>
  </si>
  <si>
    <t>VIDEO: F-07 (020)</t>
  </si>
  <si>
    <t>not fully developed</t>
  </si>
  <si>
    <t>This is the same simulation as in the previous</t>
  </si>
  <si>
    <t>example but we cut cut if off at t=6 instead of t=12.</t>
  </si>
  <si>
    <t>There is still a loss trend but the catatastrophe</t>
  </si>
  <si>
    <t>6-ult</t>
  </si>
  <si>
    <t>tail factor = 1.00</t>
  </si>
  <si>
    <t>sq. root pattern</t>
  </si>
  <si>
    <t>pretty good!</t>
  </si>
  <si>
    <t>These are LDFs I selected to</t>
  </si>
  <si>
    <t>default for coming up with a tail factor.</t>
  </si>
  <si>
    <t>complete the pattern out to</t>
  </si>
  <si>
    <t>t = 12.</t>
  </si>
  <si>
    <t>estimated ultimates.</t>
  </si>
  <si>
    <t>This is the actual tail factor.</t>
  </si>
  <si>
    <t>ultimates would have been too low.</t>
  </si>
  <si>
    <t>Setting the tail factor = 1.00 means assuming there's no development</t>
  </si>
  <si>
    <t>based on that, there likely is further development past t=6.</t>
  </si>
  <si>
    <t>past t=6. How would you know that isn't correct?</t>
  </si>
  <si>
    <t>Well, the 5-6 age-to-age factor for AY=1  is 1.06. That's still pretty high and</t>
  </si>
  <si>
    <t>at AY=8 hasn't happened yet.</t>
  </si>
  <si>
    <t>1.06 is too high. This AY is very</t>
  </si>
  <si>
    <t>likely not fully developed.</t>
  </si>
  <si>
    <t>(Actually we KNOW it isn't!)</t>
  </si>
  <si>
    <t>terrible! don't set tail factor = 1.00!</t>
  </si>
  <si>
    <t>Tail Factors</t>
  </si>
  <si>
    <t>If you had assumed no development past t=6, your estimate of</t>
  </si>
  <si>
    <t>Unless you have special information, the square root pattern is a good</t>
  </si>
  <si>
    <t>Play with the TAIL FACTOR PATTERN to see the effect on accuracy of</t>
  </si>
  <si>
    <t>(shout-out to MG!)</t>
  </si>
  <si>
    <t>x-values</t>
  </si>
  <si>
    <t>y-values</t>
  </si>
  <si>
    <t>?</t>
  </si>
  <si>
    <t>fitted</t>
  </si>
  <si>
    <t>logest fn:</t>
  </si>
  <si>
    <t>(array fn)</t>
  </si>
  <si>
    <t xml:space="preserve"> &lt;== </t>
  </si>
  <si>
    <t>fitted values using exponential regression</t>
  </si>
  <si>
    <t>age</t>
  </si>
  <si>
    <t>(incremental LDF) - 1.0</t>
  </si>
  <si>
    <t>Illustration of exponential regression for tail factors</t>
  </si>
  <si>
    <t>(use the green values to complete incremental LDFs in the tail)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</si>
</sst>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00%"/>
    <numFmt numFmtId="167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0" fillId="7" borderId="0" applyNumberFormat="0" applyBorder="0" applyAlignment="0" applyProtection="0"/>
  </cellStyleXfs>
  <cellXfs count="98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quotePrefix="1"/>
    <xf numFmtId="0" fontId="7" fillId="3" borderId="0" xfId="3" quotePrefix="1" applyFont="1"/>
    <xf numFmtId="0" fontId="8" fillId="3" borderId="0" xfId="3" applyFont="1"/>
    <xf numFmtId="0" fontId="3" fillId="3" borderId="0" xfId="3"/>
    <xf numFmtId="0" fontId="3" fillId="3" borderId="0" xfId="3" applyAlignment="1">
      <alignment horizontal="right"/>
    </xf>
    <xf numFmtId="0" fontId="6" fillId="4" borderId="0" xfId="0" applyFont="1" applyFill="1" applyAlignment="1">
      <alignment horizontal="center"/>
    </xf>
    <xf numFmtId="0" fontId="8" fillId="5" borderId="0" xfId="2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4" fillId="6" borderId="0" xfId="0" applyFont="1" applyFill="1"/>
    <xf numFmtId="0" fontId="0" fillId="6" borderId="0" xfId="0" applyFill="1"/>
    <xf numFmtId="0" fontId="8" fillId="5" borderId="0" xfId="0" applyFont="1" applyFill="1" applyAlignment="1">
      <alignment horizontal="center"/>
    </xf>
    <xf numFmtId="0" fontId="10" fillId="5" borderId="0" xfId="2" applyFont="1" applyFill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1" fillId="6" borderId="2" xfId="0" applyFont="1" applyFill="1" applyBorder="1"/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center"/>
    </xf>
    <xf numFmtId="3" fontId="8" fillId="0" borderId="0" xfId="0" applyNumberFormat="1" applyFon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3" fillId="3" borderId="0" xfId="3" applyAlignment="1">
      <alignment horizontal="center"/>
    </xf>
    <xf numFmtId="0" fontId="4" fillId="0" borderId="0" xfId="0" applyFont="1"/>
    <xf numFmtId="3" fontId="12" fillId="0" borderId="0" xfId="0" applyNumberFormat="1" applyFont="1"/>
    <xf numFmtId="3" fontId="0" fillId="0" borderId="0" xfId="0" applyNumberFormat="1"/>
    <xf numFmtId="0" fontId="9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1" fillId="6" borderId="0" xfId="0" applyFont="1" applyFill="1" applyAlignment="1">
      <alignment horizontal="center"/>
    </xf>
    <xf numFmtId="0" fontId="5" fillId="5" borderId="0" xfId="0" applyFont="1" applyFill="1"/>
    <xf numFmtId="4" fontId="8" fillId="0" borderId="0" xfId="0" applyNumberFormat="1" applyFont="1"/>
    <xf numFmtId="4" fontId="0" fillId="0" borderId="0" xfId="0" applyNumberFormat="1"/>
    <xf numFmtId="167" fontId="0" fillId="0" borderId="4" xfId="0" applyNumberFormat="1" applyBorder="1" applyAlignment="1">
      <alignment horizontal="center"/>
    </xf>
    <xf numFmtId="0" fontId="5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3" fontId="4" fillId="0" borderId="0" xfId="0" applyNumberFormat="1" applyFont="1"/>
    <xf numFmtId="0" fontId="0" fillId="0" borderId="2" xfId="0" applyBorder="1"/>
    <xf numFmtId="0" fontId="0" fillId="0" borderId="11" xfId="0" applyBorder="1"/>
    <xf numFmtId="167" fontId="0" fillId="0" borderId="11" xfId="0" applyNumberFormat="1" applyBorder="1"/>
    <xf numFmtId="0" fontId="14" fillId="2" borderId="0" xfId="2" applyFont="1"/>
    <xf numFmtId="4" fontId="4" fillId="0" borderId="0" xfId="0" applyNumberFormat="1" applyFont="1"/>
    <xf numFmtId="2" fontId="0" fillId="0" borderId="0" xfId="0" applyNumberFormat="1"/>
    <xf numFmtId="0" fontId="0" fillId="0" borderId="4" xfId="0" applyBorder="1"/>
    <xf numFmtId="0" fontId="15" fillId="0" borderId="0" xfId="0" applyFont="1"/>
    <xf numFmtId="0" fontId="16" fillId="0" borderId="0" xfId="0" applyFont="1"/>
    <xf numFmtId="0" fontId="12" fillId="0" borderId="0" xfId="0" applyFont="1"/>
    <xf numFmtId="1" fontId="0" fillId="0" borderId="0" xfId="0" applyNumberFormat="1"/>
    <xf numFmtId="0" fontId="11" fillId="0" borderId="0" xfId="0" applyFont="1" applyAlignment="1">
      <alignment horizontal="right"/>
    </xf>
    <xf numFmtId="0" fontId="0" fillId="0" borderId="0" xfId="0" quotePrefix="1" applyAlignment="1">
      <alignment horizontal="center"/>
    </xf>
    <xf numFmtId="0" fontId="17" fillId="0" borderId="0" xfId="0" applyFont="1"/>
    <xf numFmtId="0" fontId="8" fillId="5" borderId="1" xfId="3" applyFont="1" applyFill="1" applyBorder="1" applyAlignment="1">
      <alignment horizontal="center"/>
    </xf>
    <xf numFmtId="0" fontId="10" fillId="5" borderId="12" xfId="3" applyFont="1" applyFill="1" applyBorder="1" applyAlignment="1">
      <alignment horizontal="center"/>
    </xf>
    <xf numFmtId="0" fontId="8" fillId="5" borderId="3" xfId="3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3" fontId="4" fillId="0" borderId="13" xfId="0" applyNumberFormat="1" applyFont="1" applyBorder="1"/>
    <xf numFmtId="3" fontId="12" fillId="0" borderId="14" xfId="0" applyNumberFormat="1" applyFont="1" applyBorder="1"/>
    <xf numFmtId="3" fontId="12" fillId="0" borderId="15" xfId="0" applyNumberFormat="1" applyFont="1" applyBorder="1"/>
    <xf numFmtId="165" fontId="0" fillId="0" borderId="3" xfId="1" applyNumberFormat="1" applyFont="1" applyBorder="1" applyAlignment="1">
      <alignment horizontal="center"/>
    </xf>
    <xf numFmtId="3" fontId="4" fillId="0" borderId="10" xfId="0" applyNumberFormat="1" applyFont="1" applyBorder="1"/>
    <xf numFmtId="3" fontId="12" fillId="0" borderId="2" xfId="0" applyNumberFormat="1" applyFont="1" applyBorder="1"/>
    <xf numFmtId="3" fontId="12" fillId="0" borderId="11" xfId="0" applyNumberFormat="1" applyFont="1" applyBorder="1"/>
    <xf numFmtId="4" fontId="4" fillId="0" borderId="13" xfId="0" applyNumberFormat="1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4" fontId="4" fillId="0" borderId="10" xfId="0" applyNumberFormat="1" applyFont="1" applyBorder="1"/>
    <xf numFmtId="4" fontId="4" fillId="0" borderId="2" xfId="0" applyNumberFormat="1" applyFont="1" applyBorder="1"/>
    <xf numFmtId="4" fontId="4" fillId="0" borderId="11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7" fontId="0" fillId="0" borderId="15" xfId="0" applyNumberFormat="1" applyBorder="1"/>
    <xf numFmtId="0" fontId="0" fillId="0" borderId="10" xfId="0" applyBorder="1"/>
    <xf numFmtId="0" fontId="13" fillId="0" borderId="0" xfId="0" applyFont="1"/>
    <xf numFmtId="0" fontId="8" fillId="0" borderId="0" xfId="0" applyFont="1"/>
    <xf numFmtId="4" fontId="4" fillId="0" borderId="8" xfId="0" applyNumberFormat="1" applyFont="1" applyBorder="1"/>
    <xf numFmtId="4" fontId="4" fillId="0" borderId="0" xfId="0" applyNumberFormat="1" applyFont="1" applyBorder="1"/>
    <xf numFmtId="4" fontId="4" fillId="0" borderId="9" xfId="0" applyNumberFormat="1" applyFont="1" applyBorder="1"/>
    <xf numFmtId="4" fontId="0" fillId="6" borderId="5" xfId="0" applyNumberFormat="1" applyFill="1" applyBorder="1"/>
    <xf numFmtId="4" fontId="8" fillId="6" borderId="6" xfId="2" applyNumberFormat="1" applyFont="1" applyFill="1" applyBorder="1"/>
    <xf numFmtId="4" fontId="0" fillId="6" borderId="7" xfId="0" applyNumberFormat="1" applyFill="1" applyBorder="1"/>
    <xf numFmtId="4" fontId="4" fillId="0" borderId="0" xfId="2" applyNumberFormat="1" applyFont="1" applyFill="1" applyBorder="1"/>
    <xf numFmtId="4" fontId="2" fillId="2" borderId="4" xfId="2" applyNumberFormat="1" applyBorder="1"/>
    <xf numFmtId="0" fontId="15" fillId="0" borderId="0" xfId="0" applyFont="1" applyFill="1" applyBorder="1" applyAlignment="1">
      <alignment horizontal="center"/>
    </xf>
    <xf numFmtId="1" fontId="18" fillId="0" borderId="0" xfId="0" applyNumberFormat="1" applyFont="1"/>
    <xf numFmtId="0" fontId="19" fillId="0" borderId="0" xfId="0" applyFont="1"/>
    <xf numFmtId="0" fontId="20" fillId="7" borderId="0" xfId="4" applyAlignment="1">
      <alignment horizontal="center"/>
    </xf>
    <xf numFmtId="2" fontId="2" fillId="2" borderId="0" xfId="2" applyNumberFormat="1"/>
    <xf numFmtId="0" fontId="5" fillId="6" borderId="0" xfId="0" applyFont="1" applyFill="1"/>
  </cellXfs>
  <cellStyles count="5">
    <cellStyle name="Bad" xfId="4" builtinId="27"/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</xdr:colOff>
      <xdr:row>42</xdr:row>
      <xdr:rowOff>47625</xdr:rowOff>
    </xdr:from>
    <xdr:to>
      <xdr:col>9</xdr:col>
      <xdr:colOff>11906</xdr:colOff>
      <xdr:row>43</xdr:row>
      <xdr:rowOff>83344</xdr:rowOff>
    </xdr:to>
    <xdr:cxnSp macro="">
      <xdr:nvCxnSpPr>
        <xdr:cNvPr id="8" name="Straight Arrow Connector 7"/>
        <xdr:cNvCxnSpPr/>
      </xdr:nvCxnSpPr>
      <xdr:spPr>
        <a:xfrm flipH="1" flipV="1">
          <a:off x="3621881" y="8048625"/>
          <a:ext cx="381000" cy="22621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261937</xdr:colOff>
      <xdr:row>38</xdr:row>
      <xdr:rowOff>59531</xdr:rowOff>
    </xdr:from>
    <xdr:to>
      <xdr:col>8</xdr:col>
      <xdr:colOff>154781</xdr:colOff>
      <xdr:row>39</xdr:row>
      <xdr:rowOff>130969</xdr:rowOff>
    </xdr:to>
    <xdr:cxnSp macro="">
      <xdr:nvCxnSpPr>
        <xdr:cNvPr id="9" name="Straight Arrow Connector 8"/>
        <xdr:cNvCxnSpPr/>
      </xdr:nvCxnSpPr>
      <xdr:spPr>
        <a:xfrm flipH="1">
          <a:off x="3490912" y="7298531"/>
          <a:ext cx="273844" cy="2619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38</xdr:row>
      <xdr:rowOff>35719</xdr:rowOff>
    </xdr:from>
    <xdr:to>
      <xdr:col>8</xdr:col>
      <xdr:colOff>250031</xdr:colOff>
      <xdr:row>40</xdr:row>
      <xdr:rowOff>0</xdr:rowOff>
    </xdr:to>
    <xdr:cxnSp macro="">
      <xdr:nvCxnSpPr>
        <xdr:cNvPr id="10" name="Straight Arrow Connector 9"/>
        <xdr:cNvCxnSpPr/>
      </xdr:nvCxnSpPr>
      <xdr:spPr>
        <a:xfrm flipH="1">
          <a:off x="3848100" y="7274719"/>
          <a:ext cx="11906" cy="3452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369094</xdr:colOff>
      <xdr:row>38</xdr:row>
      <xdr:rowOff>95250</xdr:rowOff>
    </xdr:from>
    <xdr:to>
      <xdr:col>9</xdr:col>
      <xdr:colOff>214312</xdr:colOff>
      <xdr:row>39</xdr:row>
      <xdr:rowOff>154781</xdr:rowOff>
    </xdr:to>
    <xdr:cxnSp macro="">
      <xdr:nvCxnSpPr>
        <xdr:cNvPr id="11" name="Straight Arrow Connector 10"/>
        <xdr:cNvCxnSpPr/>
      </xdr:nvCxnSpPr>
      <xdr:spPr>
        <a:xfrm>
          <a:off x="3979069" y="7334250"/>
          <a:ext cx="226218" cy="2500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38</xdr:row>
      <xdr:rowOff>83344</xdr:rowOff>
    </xdr:from>
    <xdr:to>
      <xdr:col>10</xdr:col>
      <xdr:colOff>214312</xdr:colOff>
      <xdr:row>39</xdr:row>
      <xdr:rowOff>178594</xdr:rowOff>
    </xdr:to>
    <xdr:cxnSp macro="">
      <xdr:nvCxnSpPr>
        <xdr:cNvPr id="12" name="Straight Arrow Connector 11"/>
        <xdr:cNvCxnSpPr/>
      </xdr:nvCxnSpPr>
      <xdr:spPr>
        <a:xfrm>
          <a:off x="4181475" y="7322344"/>
          <a:ext cx="404812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59531</xdr:colOff>
      <xdr:row>38</xdr:row>
      <xdr:rowOff>71437</xdr:rowOff>
    </xdr:from>
    <xdr:to>
      <xdr:col>11</xdr:col>
      <xdr:colOff>238125</xdr:colOff>
      <xdr:row>40</xdr:row>
      <xdr:rowOff>0</xdr:rowOff>
    </xdr:to>
    <xdr:cxnSp macro="">
      <xdr:nvCxnSpPr>
        <xdr:cNvPr id="13" name="Straight Arrow Connector 12"/>
        <xdr:cNvCxnSpPr/>
      </xdr:nvCxnSpPr>
      <xdr:spPr>
        <a:xfrm>
          <a:off x="4431506" y="7310437"/>
          <a:ext cx="559594" cy="3095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35719</xdr:colOff>
      <xdr:row>38</xdr:row>
      <xdr:rowOff>95250</xdr:rowOff>
    </xdr:from>
    <xdr:to>
      <xdr:col>12</xdr:col>
      <xdr:colOff>226219</xdr:colOff>
      <xdr:row>39</xdr:row>
      <xdr:rowOff>166687</xdr:rowOff>
    </xdr:to>
    <xdr:cxnSp macro="">
      <xdr:nvCxnSpPr>
        <xdr:cNvPr id="14" name="Straight Arrow Connector 13"/>
        <xdr:cNvCxnSpPr/>
      </xdr:nvCxnSpPr>
      <xdr:spPr>
        <a:xfrm>
          <a:off x="4788694" y="7334250"/>
          <a:ext cx="571500" cy="2619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</xdr:colOff>
      <xdr:row>38</xdr:row>
      <xdr:rowOff>107156</xdr:rowOff>
    </xdr:from>
    <xdr:to>
      <xdr:col>13</xdr:col>
      <xdr:colOff>226219</xdr:colOff>
      <xdr:row>40</xdr:row>
      <xdr:rowOff>11906</xdr:rowOff>
    </xdr:to>
    <xdr:cxnSp macro="">
      <xdr:nvCxnSpPr>
        <xdr:cNvPr id="15" name="Straight Arrow Connector 14"/>
        <xdr:cNvCxnSpPr/>
      </xdr:nvCxnSpPr>
      <xdr:spPr>
        <a:xfrm>
          <a:off x="5157787" y="7346156"/>
          <a:ext cx="583407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"/>
  <sheetViews>
    <sheetView workbookViewId="0">
      <selection activeCell="A2" sqref="A2"/>
    </sheetView>
  </sheetViews>
  <sheetFormatPr defaultRowHeight="15" x14ac:dyDescent="0.25"/>
  <sheetData>
    <row r="1" spans="1:1" ht="46.5" x14ac:dyDescent="0.7">
      <c r="A1" s="58" t="s">
        <v>52</v>
      </c>
    </row>
    <row r="2" spans="1:1" ht="46.5" x14ac:dyDescent="0.7">
      <c r="A2" s="58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B54"/>
  <sheetViews>
    <sheetView tabSelected="1" zoomScale="90" zoomScaleNormal="90" workbookViewId="0"/>
  </sheetViews>
  <sheetFormatPr defaultRowHeight="15" x14ac:dyDescent="0.25"/>
  <cols>
    <col min="1" max="1" width="1.7109375" customWidth="1"/>
    <col min="2" max="2" width="10.7109375" customWidth="1"/>
    <col min="3" max="14" width="5.7109375" customWidth="1"/>
    <col min="15" max="15" width="1.7109375" customWidth="1"/>
    <col min="16" max="16" width="6.7109375" customWidth="1"/>
    <col min="17" max="22" width="7.7109375" customWidth="1"/>
    <col min="23" max="26" width="5.7109375" customWidth="1"/>
    <col min="28" max="28" width="10.7109375" customWidth="1"/>
  </cols>
  <sheetData>
    <row r="1" spans="2:28" x14ac:dyDescent="0.25">
      <c r="B1" s="1">
        <v>6</v>
      </c>
      <c r="C1" s="2" t="s">
        <v>0</v>
      </c>
      <c r="D1" s="3"/>
      <c r="E1" s="3"/>
      <c r="F1" s="4" t="s">
        <v>1</v>
      </c>
      <c r="G1" s="3"/>
      <c r="H1" s="3"/>
      <c r="I1">
        <v>76</v>
      </c>
      <c r="J1" t="s">
        <v>2</v>
      </c>
      <c r="N1" s="5"/>
      <c r="P1" s="6" t="s">
        <v>50</v>
      </c>
      <c r="Q1" s="7"/>
      <c r="R1" s="7"/>
      <c r="S1" s="7"/>
      <c r="T1" s="7"/>
      <c r="U1" s="7"/>
      <c r="V1" s="7"/>
      <c r="W1" s="8"/>
      <c r="X1" s="8"/>
      <c r="Y1" s="8"/>
      <c r="Z1" s="9" t="s">
        <v>3</v>
      </c>
      <c r="AA1" s="3"/>
    </row>
    <row r="2" spans="2:28" x14ac:dyDescent="0.25">
      <c r="B2" s="10">
        <v>12</v>
      </c>
      <c r="C2" s="2" t="s">
        <v>4</v>
      </c>
      <c r="D2" s="3"/>
      <c r="E2" s="3"/>
      <c r="F2" s="4" t="s">
        <v>5</v>
      </c>
      <c r="G2" s="3"/>
      <c r="H2" s="3"/>
      <c r="I2">
        <v>82</v>
      </c>
      <c r="J2" t="s">
        <v>6</v>
      </c>
      <c r="N2" s="5"/>
      <c r="P2" s="5"/>
      <c r="Z2" s="3"/>
      <c r="AA2" s="3"/>
    </row>
    <row r="3" spans="2:28" x14ac:dyDescent="0.25">
      <c r="T3" s="59" t="s">
        <v>7</v>
      </c>
      <c r="U3" s="11" t="s">
        <v>8</v>
      </c>
      <c r="Z3" s="3"/>
      <c r="AA3" s="3"/>
    </row>
    <row r="4" spans="2:28" x14ac:dyDescent="0.25">
      <c r="B4" s="12" t="s">
        <v>9</v>
      </c>
      <c r="C4" s="13" t="s">
        <v>10</v>
      </c>
      <c r="D4" s="14"/>
      <c r="E4" s="14"/>
      <c r="F4" s="14"/>
      <c r="G4" s="14" t="s">
        <v>11</v>
      </c>
      <c r="H4" s="14"/>
      <c r="I4" s="14"/>
      <c r="J4" s="14"/>
      <c r="K4" s="14"/>
      <c r="L4" s="14"/>
      <c r="M4" s="14"/>
      <c r="N4" s="14"/>
      <c r="P4" s="15"/>
      <c r="Q4" s="15" t="s">
        <v>12</v>
      </c>
      <c r="R4" s="15" t="s">
        <v>12</v>
      </c>
      <c r="S4" s="15" t="s">
        <v>12</v>
      </c>
      <c r="T4" s="60" t="s">
        <v>13</v>
      </c>
      <c r="U4" s="16" t="s">
        <v>13</v>
      </c>
      <c r="V4" s="17"/>
      <c r="W4" s="17"/>
      <c r="X4" s="17"/>
      <c r="Y4" s="17"/>
      <c r="Z4" s="17"/>
      <c r="AA4" s="3"/>
      <c r="AB4" s="18" t="s">
        <v>14</v>
      </c>
    </row>
    <row r="5" spans="2:28" x14ac:dyDescent="0.25">
      <c r="B5" s="19" t="s">
        <v>13</v>
      </c>
      <c r="C5" s="20">
        <v>1</v>
      </c>
      <c r="D5" s="20">
        <v>2</v>
      </c>
      <c r="E5" s="20">
        <v>3</v>
      </c>
      <c r="F5" s="20">
        <v>4</v>
      </c>
      <c r="G5" s="20">
        <v>5</v>
      </c>
      <c r="H5" s="20">
        <v>6</v>
      </c>
      <c r="I5" s="20">
        <v>7</v>
      </c>
      <c r="J5" s="20">
        <v>8</v>
      </c>
      <c r="K5" s="20">
        <v>9</v>
      </c>
      <c r="L5" s="20">
        <v>10</v>
      </c>
      <c r="M5" s="20">
        <v>11</v>
      </c>
      <c r="N5" s="20">
        <v>12</v>
      </c>
      <c r="P5" s="15" t="s">
        <v>15</v>
      </c>
      <c r="Q5" s="15" t="s">
        <v>16</v>
      </c>
      <c r="R5" s="15" t="s">
        <v>17</v>
      </c>
      <c r="S5" s="15" t="s">
        <v>18</v>
      </c>
      <c r="T5" s="61" t="s">
        <v>19</v>
      </c>
      <c r="U5" s="11" t="s">
        <v>19</v>
      </c>
      <c r="V5" s="17"/>
      <c r="W5" s="17"/>
      <c r="X5" s="17"/>
      <c r="Y5" s="17"/>
      <c r="Z5" s="17"/>
      <c r="AA5" s="3"/>
      <c r="AB5" s="21" t="s">
        <v>20</v>
      </c>
    </row>
    <row r="6" spans="2:28" x14ac:dyDescent="0.25">
      <c r="B6" s="22">
        <v>1</v>
      </c>
      <c r="C6" s="23">
        <v>90</v>
      </c>
      <c r="D6" s="23">
        <v>167.94595336914063</v>
      </c>
      <c r="E6" s="23">
        <v>236.68968200683594</v>
      </c>
      <c r="F6" s="23">
        <v>285.84774780273437</v>
      </c>
      <c r="G6" s="23">
        <v>317.1102294921875</v>
      </c>
      <c r="H6" s="23">
        <v>335.73898315429687</v>
      </c>
      <c r="I6" s="44" t="s">
        <v>22</v>
      </c>
      <c r="J6" s="44" t="s">
        <v>53</v>
      </c>
      <c r="K6" s="23"/>
      <c r="L6" s="23"/>
      <c r="M6" s="23"/>
      <c r="N6" s="23"/>
      <c r="P6" s="22">
        <v>1</v>
      </c>
      <c r="Q6" s="24">
        <v>600</v>
      </c>
      <c r="R6" s="25">
        <v>1.0000000298023224</v>
      </c>
      <c r="S6" s="26">
        <v>0.15</v>
      </c>
      <c r="T6" s="62">
        <f>H44/Q6</f>
        <v>0.59217266391165291</v>
      </c>
      <c r="U6" s="26">
        <v>0.6</v>
      </c>
      <c r="AA6" s="3"/>
      <c r="AB6" s="27">
        <f t="shared" ref="AB6:AB11" si="0">T6-U6</f>
        <v>-7.82733608834707E-3</v>
      </c>
    </row>
    <row r="7" spans="2:28" x14ac:dyDescent="0.25">
      <c r="B7" s="22">
        <v>2</v>
      </c>
      <c r="C7" s="23">
        <v>87.804878234863281</v>
      </c>
      <c r="D7" s="23">
        <v>165.68049621582031</v>
      </c>
      <c r="E7" s="23">
        <v>234.92832946777344</v>
      </c>
      <c r="F7" s="23">
        <v>284.67581176757812</v>
      </c>
      <c r="G7" s="23">
        <v>316.39450073242187</v>
      </c>
      <c r="H7" s="23"/>
      <c r="I7" s="23"/>
      <c r="J7" s="23"/>
      <c r="K7" s="23"/>
      <c r="L7" s="23"/>
      <c r="M7" s="23"/>
      <c r="N7" s="23"/>
      <c r="P7" s="22">
        <v>2</v>
      </c>
      <c r="Q7" s="24">
        <v>600</v>
      </c>
      <c r="R7" s="25">
        <v>1.0000000298023224</v>
      </c>
      <c r="S7" s="26">
        <v>0.27625137329101562</v>
      </c>
      <c r="T7" s="63">
        <f>G44/Q7</f>
        <v>0.59083610972042633</v>
      </c>
      <c r="U7" s="26">
        <v>0.6</v>
      </c>
      <c r="AA7" s="3"/>
      <c r="AB7" s="27">
        <f t="shared" si="0"/>
        <v>-9.1638902795736499E-3</v>
      </c>
    </row>
    <row r="8" spans="2:28" x14ac:dyDescent="0.25">
      <c r="B8" s="22">
        <v>3</v>
      </c>
      <c r="C8" s="23">
        <v>85.714286804199219</v>
      </c>
      <c r="D8" s="23">
        <v>163.49911499023437</v>
      </c>
      <c r="E8" s="23">
        <v>233.22203063964844</v>
      </c>
      <c r="F8" s="23">
        <v>283.53677368164062</v>
      </c>
      <c r="G8" s="23"/>
      <c r="H8" s="23"/>
      <c r="I8" s="23"/>
      <c r="J8" s="23"/>
      <c r="K8" s="23"/>
      <c r="L8" s="23"/>
      <c r="M8" s="23"/>
      <c r="N8" s="23"/>
      <c r="P8" s="22">
        <v>3</v>
      </c>
      <c r="Q8" s="24">
        <v>600</v>
      </c>
      <c r="R8" s="25">
        <v>1.0000000298023224</v>
      </c>
      <c r="S8" s="26">
        <v>0.38722273508707683</v>
      </c>
      <c r="T8" s="63">
        <f>F44/Q8</f>
        <v>0.59301478252426487</v>
      </c>
      <c r="U8" s="26">
        <v>0.6</v>
      </c>
      <c r="AA8" s="3"/>
      <c r="AB8" s="27">
        <f t="shared" si="0"/>
        <v>-6.985217475735106E-3</v>
      </c>
    </row>
    <row r="9" spans="2:28" x14ac:dyDescent="0.25">
      <c r="B9" s="22">
        <v>4</v>
      </c>
      <c r="C9" s="23">
        <v>83.720924377441406</v>
      </c>
      <c r="D9" s="23">
        <v>161.39677429199219</v>
      </c>
      <c r="E9" s="23">
        <v>231.56787109375</v>
      </c>
      <c r="F9" s="23"/>
      <c r="G9" s="23"/>
      <c r="H9" s="23"/>
      <c r="I9" s="23"/>
      <c r="J9" s="23"/>
      <c r="K9" s="23"/>
      <c r="L9" s="23"/>
      <c r="M9" s="23"/>
      <c r="N9" s="23"/>
      <c r="P9" s="22">
        <v>4</v>
      </c>
      <c r="Q9" s="24">
        <v>600</v>
      </c>
      <c r="R9" s="25">
        <v>1.0000000298023224</v>
      </c>
      <c r="S9" s="26">
        <v>0.46651941299438476</v>
      </c>
      <c r="T9" s="63">
        <f>E44/Q9</f>
        <v>0.59571637847110614</v>
      </c>
      <c r="U9" s="26">
        <v>0.6</v>
      </c>
      <c r="AA9" s="3"/>
      <c r="AB9" s="27">
        <f t="shared" si="0"/>
        <v>-4.2836215288938329E-3</v>
      </c>
    </row>
    <row r="10" spans="2:28" x14ac:dyDescent="0.25">
      <c r="B10" s="22">
        <v>5</v>
      </c>
      <c r="C10" s="23">
        <v>81.81817626953125</v>
      </c>
      <c r="D10" s="23">
        <v>159.36888122558594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P10" s="22">
        <v>5</v>
      </c>
      <c r="Q10" s="24">
        <v>600</v>
      </c>
      <c r="R10" s="25">
        <v>1.0000000298023224</v>
      </c>
      <c r="S10" s="26">
        <v>0.51704489072163895</v>
      </c>
      <c r="T10" s="63">
        <f>D44/Q10</f>
        <v>0.60267350088305338</v>
      </c>
      <c r="U10" s="26">
        <v>0.6</v>
      </c>
      <c r="Z10" s="3"/>
      <c r="AA10" s="3"/>
      <c r="AB10" s="27">
        <f t="shared" si="0"/>
        <v>2.6735008830534035E-3</v>
      </c>
    </row>
    <row r="11" spans="2:28" x14ac:dyDescent="0.25">
      <c r="B11" s="22">
        <v>6</v>
      </c>
      <c r="C11" s="23">
        <v>80</v>
      </c>
      <c r="D11" s="23"/>
      <c r="E11" s="23"/>
      <c r="F11" s="64" t="s">
        <v>54</v>
      </c>
      <c r="G11" s="65"/>
      <c r="H11" s="65"/>
      <c r="I11" s="65"/>
      <c r="J11" s="65"/>
      <c r="K11" s="65"/>
      <c r="L11" s="65"/>
      <c r="M11" s="65"/>
      <c r="N11" s="66"/>
      <c r="P11" s="22">
        <v>6</v>
      </c>
      <c r="Q11" s="24">
        <v>600</v>
      </c>
      <c r="R11" s="25">
        <v>1.0000000298023224</v>
      </c>
      <c r="S11" s="26">
        <v>0.54730665842692061</v>
      </c>
      <c r="T11" s="67">
        <f>C44/Q11</f>
        <v>0.58318991415322441</v>
      </c>
      <c r="U11" s="26">
        <v>0.6</v>
      </c>
      <c r="Z11" s="3"/>
      <c r="AA11" s="3"/>
      <c r="AB11" s="27">
        <f t="shared" si="0"/>
        <v>-1.6810085846775569E-2</v>
      </c>
    </row>
    <row r="12" spans="2:28" x14ac:dyDescent="0.25">
      <c r="B12" s="22">
        <v>7</v>
      </c>
      <c r="C12" s="23"/>
      <c r="D12" s="23"/>
      <c r="E12" s="23"/>
      <c r="F12" s="68" t="s">
        <v>55</v>
      </c>
      <c r="G12" s="69"/>
      <c r="H12" s="69"/>
      <c r="I12" s="69"/>
      <c r="J12" s="69"/>
      <c r="K12" s="69"/>
      <c r="L12" s="69"/>
      <c r="M12" s="69"/>
      <c r="N12" s="70"/>
      <c r="P12" s="22">
        <v>7</v>
      </c>
      <c r="Q12" s="24"/>
      <c r="R12" s="25"/>
      <c r="S12" s="26"/>
      <c r="T12" s="26"/>
      <c r="U12" s="26"/>
      <c r="Z12" s="3"/>
      <c r="AA12" s="3"/>
      <c r="AB12" s="27"/>
    </row>
    <row r="13" spans="2:28" x14ac:dyDescent="0.25">
      <c r="B13" s="22">
        <v>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P13" s="22">
        <v>8</v>
      </c>
      <c r="Q13" s="24"/>
      <c r="R13" s="25"/>
      <c r="S13" s="26"/>
      <c r="T13" s="26"/>
      <c r="U13" s="26"/>
      <c r="Z13" s="3"/>
      <c r="AA13" s="3"/>
      <c r="AB13" s="27"/>
    </row>
    <row r="14" spans="2:28" x14ac:dyDescent="0.25">
      <c r="B14" s="22">
        <v>9</v>
      </c>
      <c r="C14" s="23"/>
      <c r="D14" s="23"/>
      <c r="E14" s="23"/>
      <c r="F14" s="71" t="s">
        <v>56</v>
      </c>
      <c r="G14" s="72"/>
      <c r="H14" s="72"/>
      <c r="I14" s="72"/>
      <c r="J14" s="72"/>
      <c r="K14" s="72"/>
      <c r="L14" s="72"/>
      <c r="M14" s="72"/>
      <c r="N14" s="73"/>
      <c r="P14" s="22">
        <v>9</v>
      </c>
      <c r="Q14" s="24"/>
      <c r="R14" s="25"/>
      <c r="S14" s="26"/>
      <c r="T14" s="26"/>
      <c r="U14" s="26"/>
      <c r="Z14" s="3"/>
      <c r="AA14" s="3"/>
      <c r="AB14" s="27"/>
    </row>
    <row r="15" spans="2:28" x14ac:dyDescent="0.25">
      <c r="B15" s="22">
        <v>10</v>
      </c>
      <c r="C15" s="23"/>
      <c r="D15" s="23"/>
      <c r="E15" s="23"/>
      <c r="F15" s="74" t="s">
        <v>72</v>
      </c>
      <c r="G15" s="75"/>
      <c r="H15" s="75"/>
      <c r="I15" s="75"/>
      <c r="J15" s="75"/>
      <c r="K15" s="75"/>
      <c r="L15" s="75"/>
      <c r="M15" s="75"/>
      <c r="N15" s="76"/>
      <c r="P15" s="22">
        <v>10</v>
      </c>
      <c r="Q15" s="24"/>
      <c r="R15" s="25"/>
      <c r="S15" s="26"/>
      <c r="T15" s="26"/>
      <c r="U15" s="26"/>
      <c r="Z15" s="3"/>
      <c r="AA15" s="3"/>
      <c r="AB15" s="27"/>
    </row>
    <row r="16" spans="2:28" x14ac:dyDescent="0.25">
      <c r="B16" s="22">
        <v>11</v>
      </c>
      <c r="C16" s="23"/>
      <c r="D16" s="23"/>
      <c r="E16" s="23"/>
      <c r="P16" s="22">
        <v>11</v>
      </c>
      <c r="Q16" s="24"/>
      <c r="R16" s="25"/>
      <c r="S16" s="26"/>
      <c r="T16" s="26"/>
      <c r="U16" s="26"/>
      <c r="Z16" s="3"/>
      <c r="AA16" s="3"/>
      <c r="AB16" s="27"/>
    </row>
    <row r="17" spans="2:28" x14ac:dyDescent="0.25">
      <c r="B17" s="22">
        <v>12</v>
      </c>
      <c r="C17" s="23"/>
      <c r="D17" s="23"/>
      <c r="E17" s="23"/>
      <c r="F17" s="23"/>
      <c r="G17" s="30"/>
      <c r="H17" s="23"/>
      <c r="I17" s="23"/>
      <c r="J17" s="23"/>
      <c r="K17" s="23"/>
      <c r="L17" s="23"/>
      <c r="M17" s="23"/>
      <c r="N17" s="23"/>
      <c r="P17" s="22">
        <v>12</v>
      </c>
      <c r="Q17" s="24"/>
      <c r="R17" s="25"/>
      <c r="S17" s="26"/>
      <c r="T17" s="26"/>
      <c r="U17" s="26"/>
      <c r="Z17" s="3"/>
      <c r="AA17" s="3"/>
      <c r="AB17" s="27"/>
    </row>
    <row r="18" spans="2:28" x14ac:dyDescent="0.25">
      <c r="Q18" s="31"/>
      <c r="R18" s="31"/>
      <c r="Z18" s="3"/>
      <c r="AA18" s="3"/>
    </row>
    <row r="19" spans="2:28" x14ac:dyDescent="0.25">
      <c r="B19" s="32" t="s">
        <v>23</v>
      </c>
      <c r="C19" s="13" t="s">
        <v>24</v>
      </c>
      <c r="D19" s="33"/>
      <c r="E19" s="33"/>
      <c r="F19" s="33"/>
      <c r="G19" s="14" t="s">
        <v>25</v>
      </c>
      <c r="H19" s="33"/>
      <c r="I19" s="33"/>
      <c r="J19" s="33"/>
      <c r="K19" s="33"/>
      <c r="L19" s="33"/>
      <c r="M19" s="33"/>
      <c r="N19" s="3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3"/>
    </row>
    <row r="20" spans="2:28" x14ac:dyDescent="0.25">
      <c r="B20" s="33" t="s">
        <v>13</v>
      </c>
      <c r="C20" s="34" t="s">
        <v>26</v>
      </c>
      <c r="D20" s="34" t="s">
        <v>27</v>
      </c>
      <c r="E20" s="34" t="s">
        <v>28</v>
      </c>
      <c r="F20" s="34" t="s">
        <v>29</v>
      </c>
      <c r="G20" s="34" t="s">
        <v>30</v>
      </c>
      <c r="H20" s="34" t="s">
        <v>57</v>
      </c>
      <c r="I20" s="34"/>
      <c r="J20" s="34"/>
      <c r="K20" s="34"/>
      <c r="L20" s="34"/>
      <c r="M20" s="34"/>
      <c r="N20" s="34"/>
      <c r="P20" s="35" t="s">
        <v>31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3"/>
    </row>
    <row r="21" spans="2:28" x14ac:dyDescent="0.25">
      <c r="B21" s="22">
        <v>1</v>
      </c>
      <c r="C21" s="36">
        <f>D6/C6</f>
        <v>1.8660661485460071</v>
      </c>
      <c r="D21" s="36">
        <f t="shared" ref="D21:G24" si="1">E6/D6</f>
        <v>1.4093205418686003</v>
      </c>
      <c r="E21" s="36">
        <f t="shared" si="1"/>
        <v>1.2076899397519099</v>
      </c>
      <c r="F21" s="36">
        <f t="shared" si="1"/>
        <v>1.1093675984147602</v>
      </c>
      <c r="G21" s="36">
        <f t="shared" si="1"/>
        <v>1.05874535707013</v>
      </c>
      <c r="H21" s="44" t="s">
        <v>22</v>
      </c>
      <c r="I21" s="49" t="s">
        <v>73</v>
      </c>
      <c r="J21" s="36"/>
      <c r="K21" s="36"/>
      <c r="L21" s="36"/>
      <c r="M21" s="36"/>
      <c r="N21" s="37"/>
      <c r="P21" s="38">
        <f>SUMSQ(AB6:AB17)</f>
        <v>5.0211334502977439E-4</v>
      </c>
      <c r="Q21" t="s">
        <v>21</v>
      </c>
      <c r="R21" t="s">
        <v>32</v>
      </c>
      <c r="AA21" s="3"/>
    </row>
    <row r="22" spans="2:28" x14ac:dyDescent="0.25">
      <c r="B22" s="22">
        <v>2</v>
      </c>
      <c r="C22" s="36">
        <f>D7/C7</f>
        <v>1.8869167584590556</v>
      </c>
      <c r="D22" s="36">
        <f t="shared" si="1"/>
        <v>1.417960078787722</v>
      </c>
      <c r="E22" s="36">
        <f t="shared" si="1"/>
        <v>1.2117559955945154</v>
      </c>
      <c r="F22" s="36">
        <f t="shared" si="1"/>
        <v>1.111420386466625</v>
      </c>
      <c r="G22" s="36"/>
      <c r="H22" s="36"/>
      <c r="I22" s="49" t="s">
        <v>74</v>
      </c>
      <c r="J22" s="36"/>
      <c r="K22" s="36"/>
      <c r="L22" s="36"/>
      <c r="M22" s="36"/>
      <c r="N22" s="37"/>
      <c r="Z22" s="3"/>
      <c r="AA22" s="3"/>
    </row>
    <row r="23" spans="2:28" x14ac:dyDescent="0.25">
      <c r="B23" s="22">
        <v>3</v>
      </c>
      <c r="C23" s="36">
        <f>D8/C8</f>
        <v>1.9074896506310826</v>
      </c>
      <c r="D23" s="36">
        <f t="shared" si="1"/>
        <v>1.4264421593571228</v>
      </c>
      <c r="E23" s="36">
        <f t="shared" si="1"/>
        <v>1.2157375223258113</v>
      </c>
      <c r="F23" s="36"/>
      <c r="G23" s="36"/>
      <c r="H23" s="36"/>
      <c r="I23" s="49" t="s">
        <v>75</v>
      </c>
      <c r="J23" s="36"/>
      <c r="K23" s="36"/>
      <c r="L23" s="36"/>
      <c r="M23" s="36"/>
      <c r="N23" s="37"/>
      <c r="P23" s="39" t="s">
        <v>33</v>
      </c>
      <c r="Z23" s="3"/>
      <c r="AA23" s="3"/>
    </row>
    <row r="24" spans="2:28" x14ac:dyDescent="0.25">
      <c r="B24" s="22">
        <v>4</v>
      </c>
      <c r="C24" s="36">
        <f>D9/C9</f>
        <v>1.9277949388657316</v>
      </c>
      <c r="D24" s="36">
        <f t="shared" si="1"/>
        <v>1.4347738491650845</v>
      </c>
      <c r="E24" s="36"/>
      <c r="F24" s="36"/>
      <c r="G24" s="36"/>
      <c r="H24" s="36"/>
      <c r="I24" s="36"/>
      <c r="J24" s="36"/>
      <c r="K24" s="36"/>
      <c r="L24" s="36"/>
      <c r="M24" s="36"/>
      <c r="N24" s="37"/>
      <c r="P24" s="40" t="s">
        <v>34</v>
      </c>
      <c r="Q24" s="41"/>
      <c r="R24" s="42"/>
      <c r="S24" s="43" t="s">
        <v>35</v>
      </c>
      <c r="Z24" s="3"/>
      <c r="AA24" s="3"/>
    </row>
    <row r="25" spans="2:28" x14ac:dyDescent="0.25">
      <c r="B25" s="22">
        <v>5</v>
      </c>
      <c r="C25" s="36">
        <f>D10/C10</f>
        <v>1.9478420137425412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  <c r="P25" s="77" t="s">
        <v>58</v>
      </c>
      <c r="Q25" s="78"/>
      <c r="R25" s="79"/>
      <c r="S25" s="80">
        <v>9.6448723135747812E-3</v>
      </c>
      <c r="T25" t="s">
        <v>21</v>
      </c>
      <c r="U25" s="29" t="s">
        <v>76</v>
      </c>
      <c r="Z25" s="3"/>
      <c r="AA25" s="3"/>
    </row>
    <row r="26" spans="2:28" x14ac:dyDescent="0.25">
      <c r="B26" s="22">
        <v>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  <c r="P26" s="81" t="s">
        <v>59</v>
      </c>
      <c r="Q26" s="45"/>
      <c r="R26" s="46"/>
      <c r="S26" s="47">
        <v>5.0211334502977439E-4</v>
      </c>
      <c r="T26" t="s">
        <v>21</v>
      </c>
      <c r="U26" s="82" t="s">
        <v>60</v>
      </c>
      <c r="Z26" s="3"/>
      <c r="AA26" s="3"/>
    </row>
    <row r="27" spans="2:28" x14ac:dyDescent="0.25">
      <c r="B27" s="22">
        <v>7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Z27" s="3"/>
      <c r="AA27" s="3"/>
    </row>
    <row r="28" spans="2:28" x14ac:dyDescent="0.25">
      <c r="B28" s="22">
        <v>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P28" s="29" t="s">
        <v>68</v>
      </c>
      <c r="Z28" s="3"/>
      <c r="AA28" s="3"/>
    </row>
    <row r="29" spans="2:28" x14ac:dyDescent="0.25">
      <c r="B29" s="22">
        <v>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P29" s="29" t="s">
        <v>70</v>
      </c>
      <c r="Z29" s="3"/>
      <c r="AA29" s="3"/>
    </row>
    <row r="30" spans="2:28" x14ac:dyDescent="0.25">
      <c r="B30" s="22">
        <v>10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P30" s="29" t="s">
        <v>71</v>
      </c>
      <c r="Z30" s="3"/>
      <c r="AA30" s="3"/>
    </row>
    <row r="31" spans="2:28" x14ac:dyDescent="0.25">
      <c r="B31" s="22">
        <v>11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P31" s="29" t="s">
        <v>69</v>
      </c>
      <c r="Z31" s="3"/>
      <c r="AA31" s="3"/>
    </row>
    <row r="32" spans="2:28" x14ac:dyDescent="0.25">
      <c r="B32" s="22">
        <v>12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P32" s="29"/>
      <c r="Z32" s="3"/>
      <c r="AA32" s="3"/>
    </row>
    <row r="33" spans="2:27" x14ac:dyDescent="0.25">
      <c r="Z33" s="3"/>
      <c r="AA33" s="3"/>
    </row>
    <row r="34" spans="2:27" x14ac:dyDescent="0.25">
      <c r="B34" t="s">
        <v>36</v>
      </c>
      <c r="C34" s="37">
        <f>AVERAGE(C21:C32)</f>
        <v>1.9072219020488834</v>
      </c>
      <c r="D34" s="37">
        <f>AVERAGE(D21:D32)</f>
        <v>1.4221241572946326</v>
      </c>
      <c r="E34" s="37">
        <f>AVERAGE(E21:E32)</f>
        <v>1.2117278192240788</v>
      </c>
      <c r="F34" s="37">
        <f>AVERAGE(F21:F32)</f>
        <v>1.1103939924406925</v>
      </c>
      <c r="G34" s="37">
        <f>AVERAGE(G21:G32)</f>
        <v>1.05874535707013</v>
      </c>
      <c r="H34" s="37"/>
      <c r="I34" s="37"/>
      <c r="J34" s="37"/>
      <c r="K34" s="37"/>
      <c r="L34" s="37"/>
      <c r="M34" s="37"/>
      <c r="N34" s="49"/>
      <c r="P34" s="48" t="s">
        <v>40</v>
      </c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3"/>
    </row>
    <row r="35" spans="2:27" x14ac:dyDescent="0.25">
      <c r="B35" t="s">
        <v>41</v>
      </c>
      <c r="C35" s="37">
        <f>SUM(D6:D16)/SUM(C6:C16)</f>
        <v>1.6066750610375373</v>
      </c>
      <c r="D35" s="37">
        <f>SUM(E6:E15)/SUM(D6:D15)</f>
        <v>1.1449052027992073</v>
      </c>
      <c r="E35" s="37">
        <f>SUM(F6:F13)/SUM(E6:E14)</f>
        <v>0.91206014089101095</v>
      </c>
      <c r="F35" s="37">
        <f>SUM(G6:G12)/SUM(F6:F12)</f>
        <v>0.74175641410771564</v>
      </c>
      <c r="G35" s="37">
        <f>SUM(H6:H11)/SUM(G6:G11)</f>
        <v>0.52997075970570962</v>
      </c>
      <c r="H35" s="37"/>
      <c r="I35" s="37"/>
      <c r="J35" s="37"/>
      <c r="K35" s="37"/>
      <c r="L35" s="37"/>
      <c r="M35" s="37"/>
      <c r="N35" s="49"/>
      <c r="P35" s="28" t="s">
        <v>42</v>
      </c>
      <c r="Q35" s="83" t="s">
        <v>78</v>
      </c>
      <c r="AA35" s="3"/>
    </row>
    <row r="36" spans="2:27" x14ac:dyDescent="0.25">
      <c r="B36" t="s">
        <v>43</v>
      </c>
      <c r="C36">
        <f>PRODUCT(C21:C32)^(1/COUNT(C21:C32))</f>
        <v>1.9070026927077899</v>
      </c>
      <c r="D36">
        <f>PRODUCT(D21:D32)^(1/COUNT(D21:D32))</f>
        <v>1.422092516925618</v>
      </c>
      <c r="E36">
        <f>PRODUCT(E21:E32)^(1/COUNT(E21:E32))</f>
        <v>1.211723364998331</v>
      </c>
      <c r="F36" s="50">
        <f>PRODUCT(F21:F32)^(1/COUNT(F21:F32))</f>
        <v>1.1103935180663136</v>
      </c>
      <c r="G36">
        <f>PRODUCT(G21:G32)^(1/COUNT(G21:G32))</f>
        <v>1.05874535707013</v>
      </c>
      <c r="I36" s="71" t="s">
        <v>61</v>
      </c>
      <c r="J36" s="72"/>
      <c r="K36" s="72"/>
      <c r="L36" s="72"/>
      <c r="M36" s="73"/>
      <c r="N36" s="49"/>
      <c r="P36" s="49"/>
      <c r="Q36" s="83" t="s">
        <v>67</v>
      </c>
      <c r="Z36" s="3"/>
      <c r="AA36" s="3"/>
    </row>
    <row r="37" spans="2:27" x14ac:dyDescent="0.25">
      <c r="B37" t="s">
        <v>37</v>
      </c>
      <c r="C37" s="37">
        <f t="shared" ref="C37:G37" si="2">MEDIAN(C21:C32)</f>
        <v>1.9074896506310826</v>
      </c>
      <c r="D37" s="37">
        <f t="shared" si="2"/>
        <v>1.4222011190724224</v>
      </c>
      <c r="E37" s="37">
        <f t="shared" si="2"/>
        <v>1.2117559955945154</v>
      </c>
      <c r="F37" s="37">
        <f t="shared" si="2"/>
        <v>1.1103939924406925</v>
      </c>
      <c r="G37" s="37">
        <f t="shared" si="2"/>
        <v>1.05874535707013</v>
      </c>
      <c r="H37" s="37"/>
      <c r="I37" s="84" t="s">
        <v>63</v>
      </c>
      <c r="J37" s="85"/>
      <c r="K37" s="85"/>
      <c r="L37" s="85"/>
      <c r="M37" s="86"/>
      <c r="N37" s="49"/>
      <c r="P37" s="28" t="s">
        <v>44</v>
      </c>
      <c r="Q37" s="83" t="s">
        <v>79</v>
      </c>
      <c r="Z37" s="3"/>
      <c r="AA37" s="3"/>
    </row>
    <row r="38" spans="2:27" x14ac:dyDescent="0.25">
      <c r="B38" t="s">
        <v>38</v>
      </c>
      <c r="C38" s="37">
        <f t="shared" ref="C38:G38" si="3">IFERROR((SUM(C21:C32)-MIN(C21:C32)-MAX(C21:C32))/(COUNT(C21:C32)-2),"")</f>
        <v>1.907400449318623</v>
      </c>
      <c r="D38" s="37">
        <f t="shared" si="3"/>
        <v>1.4222011190724224</v>
      </c>
      <c r="E38" s="37">
        <f t="shared" si="3"/>
        <v>1.2117559955945154</v>
      </c>
      <c r="F38" s="37" t="str">
        <f t="shared" si="3"/>
        <v/>
      </c>
      <c r="G38" s="37">
        <f t="shared" si="3"/>
        <v>1.05874535707013</v>
      </c>
      <c r="H38" s="37"/>
      <c r="I38" s="74" t="s">
        <v>64</v>
      </c>
      <c r="J38" s="75"/>
      <c r="K38" s="75"/>
      <c r="L38" s="75"/>
      <c r="M38" s="76"/>
      <c r="N38" s="49"/>
      <c r="Q38" s="83" t="s">
        <v>62</v>
      </c>
      <c r="Z38" s="3"/>
      <c r="AA38" s="3"/>
    </row>
    <row r="39" spans="2:27" x14ac:dyDescent="0.25">
      <c r="B39" t="s">
        <v>39</v>
      </c>
      <c r="C39" s="37">
        <f>AVERAGE(C23:C25)</f>
        <v>1.9277088677464518</v>
      </c>
      <c r="D39" s="37">
        <f>AVERAGE(D22:D24)</f>
        <v>1.4263920291033099</v>
      </c>
      <c r="E39" s="37">
        <f>AVERAGE(E21:E23)</f>
        <v>1.2117278192240788</v>
      </c>
      <c r="F39" s="37">
        <f>AVERAGE(F21:F22)</f>
        <v>1.1103939924406925</v>
      </c>
      <c r="G39" s="37">
        <f>AVERAGE(G21:G21)</f>
        <v>1.05874535707013</v>
      </c>
      <c r="H39" s="37"/>
      <c r="N39" s="49"/>
      <c r="Z39" s="3"/>
      <c r="AA39" s="3"/>
    </row>
    <row r="40" spans="2:27" x14ac:dyDescent="0.25">
      <c r="Z40" s="3"/>
      <c r="AA40" s="3"/>
    </row>
    <row r="41" spans="2:27" x14ac:dyDescent="0.25">
      <c r="B41" s="51" t="s">
        <v>45</v>
      </c>
      <c r="C41" s="87">
        <f>C39</f>
        <v>1.9277088677464518</v>
      </c>
      <c r="D41" s="88">
        <v>1.47</v>
      </c>
      <c r="E41" s="88">
        <v>1.23</v>
      </c>
      <c r="F41" s="88">
        <v>1.1200000000000001</v>
      </c>
      <c r="G41" s="89">
        <f>G39</f>
        <v>1.05874535707013</v>
      </c>
      <c r="H41" s="90">
        <f t="shared" ref="H41:N41" si="4">SQRT(G41)</f>
        <v>1.0289535252236273</v>
      </c>
      <c r="I41" s="90">
        <f t="shared" si="4"/>
        <v>1.014373464372776</v>
      </c>
      <c r="J41" s="90">
        <f t="shared" si="4"/>
        <v>1.0071610915701499</v>
      </c>
      <c r="K41" s="90">
        <f t="shared" si="4"/>
        <v>1.0035741584806526</v>
      </c>
      <c r="L41" s="90">
        <f t="shared" si="4"/>
        <v>1.0017854852615167</v>
      </c>
      <c r="M41" s="90">
        <f t="shared" si="4"/>
        <v>1.0008923444914126</v>
      </c>
      <c r="N41" s="90">
        <f t="shared" si="4"/>
        <v>1.0004460727552549</v>
      </c>
      <c r="P41" s="52" t="s">
        <v>46</v>
      </c>
      <c r="Q41" s="53" t="s">
        <v>80</v>
      </c>
      <c r="Z41" s="3"/>
      <c r="AA41" s="3"/>
    </row>
    <row r="42" spans="2:27" x14ac:dyDescent="0.25">
      <c r="B42" s="52" t="s">
        <v>47</v>
      </c>
      <c r="C42" s="37">
        <f>D42*C41</f>
        <v>4.3739243561491836</v>
      </c>
      <c r="D42" s="37">
        <f>E42*D41</f>
        <v>2.2689755851268294</v>
      </c>
      <c r="E42" s="37">
        <f>F42*E41</f>
        <v>1.5435208062087276</v>
      </c>
      <c r="F42" s="37">
        <f>G42*F41</f>
        <v>1.2548949643973395</v>
      </c>
      <c r="G42" s="37">
        <f>H42*G41</f>
        <v>1.1204419324976245</v>
      </c>
      <c r="H42" s="91">
        <f t="shared" ref="H42:M42" si="5">I42*H41</f>
        <v>1.0582732901877632</v>
      </c>
      <c r="I42" s="36">
        <f t="shared" si="5"/>
        <v>1.028494741740414</v>
      </c>
      <c r="J42" s="36">
        <f t="shared" si="5"/>
        <v>1.0139211817576179</v>
      </c>
      <c r="K42" s="36">
        <f t="shared" si="5"/>
        <v>1.0067120247635153</v>
      </c>
      <c r="L42" s="36">
        <f t="shared" si="5"/>
        <v>1.0031266909937311</v>
      </c>
      <c r="M42" s="36">
        <f t="shared" si="5"/>
        <v>1.0013388152972333</v>
      </c>
      <c r="N42" s="36">
        <f>N41</f>
        <v>1.0004460727552549</v>
      </c>
      <c r="Q42" s="53" t="s">
        <v>65</v>
      </c>
      <c r="Z42" s="3"/>
      <c r="AA42" s="3"/>
    </row>
    <row r="43" spans="2:27" x14ac:dyDescent="0.25">
      <c r="B43" s="92" t="s">
        <v>51</v>
      </c>
      <c r="Q43" s="54"/>
      <c r="Z43" s="3"/>
      <c r="AA43" s="3"/>
    </row>
    <row r="44" spans="2:27" ht="15.75" x14ac:dyDescent="0.25">
      <c r="B44" t="s">
        <v>48</v>
      </c>
      <c r="C44" s="55">
        <f>C42*C11</f>
        <v>349.91394849193466</v>
      </c>
      <c r="D44" s="55">
        <f>D42*D10</f>
        <v>361.60410052983201</v>
      </c>
      <c r="E44" s="55">
        <f>E42*E9</f>
        <v>357.42982708266368</v>
      </c>
      <c r="F44" s="55">
        <f>F42*F8</f>
        <v>355.80886951455892</v>
      </c>
      <c r="G44" s="55">
        <f>G42*G7</f>
        <v>354.50166583225581</v>
      </c>
      <c r="H44" s="55">
        <f>H42*H6</f>
        <v>355.30359834699175</v>
      </c>
      <c r="I44" s="55"/>
      <c r="J44" s="93" t="s">
        <v>66</v>
      </c>
      <c r="K44" s="55"/>
      <c r="L44" s="55"/>
      <c r="M44" s="55"/>
      <c r="N44" s="55"/>
      <c r="Q44" s="94" t="s">
        <v>81</v>
      </c>
      <c r="Z44" s="3"/>
      <c r="AA44" s="3"/>
    </row>
    <row r="45" spans="2:27" x14ac:dyDescent="0.25">
      <c r="B45" s="56" t="s">
        <v>49</v>
      </c>
      <c r="C45" s="22">
        <v>6</v>
      </c>
      <c r="D45" s="22">
        <v>5</v>
      </c>
      <c r="E45" s="22">
        <v>4</v>
      </c>
      <c r="F45" s="22">
        <v>3</v>
      </c>
      <c r="G45" s="22">
        <v>2</v>
      </c>
      <c r="H45" s="22">
        <v>1</v>
      </c>
      <c r="I45" s="22"/>
      <c r="J45" s="22"/>
      <c r="K45" s="22"/>
      <c r="L45" s="22"/>
      <c r="M45" s="22"/>
      <c r="N45" s="22"/>
      <c r="Z45" s="3"/>
      <c r="AA45" s="3"/>
    </row>
    <row r="46" spans="2:27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spans="2:27" x14ac:dyDescent="0.25">
      <c r="B47" s="97" t="s">
        <v>92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9" spans="2:17" x14ac:dyDescent="0.25">
      <c r="B49" t="s">
        <v>82</v>
      </c>
      <c r="C49">
        <v>1</v>
      </c>
      <c r="D49">
        <f>C49+1</f>
        <v>2</v>
      </c>
      <c r="E49">
        <f t="shared" ref="E49:N49" si="6">D49+1</f>
        <v>3</v>
      </c>
      <c r="F49">
        <f t="shared" si="6"/>
        <v>4</v>
      </c>
      <c r="G49">
        <f t="shared" si="6"/>
        <v>5</v>
      </c>
      <c r="H49">
        <f t="shared" si="6"/>
        <v>6</v>
      </c>
      <c r="I49">
        <f t="shared" si="6"/>
        <v>7</v>
      </c>
      <c r="J49">
        <f t="shared" si="6"/>
        <v>8</v>
      </c>
      <c r="K49">
        <f t="shared" si="6"/>
        <v>9</v>
      </c>
      <c r="L49">
        <f t="shared" si="6"/>
        <v>10</v>
      </c>
      <c r="M49">
        <f t="shared" si="6"/>
        <v>11</v>
      </c>
      <c r="N49">
        <f t="shared" si="6"/>
        <v>12</v>
      </c>
      <c r="P49" t="s">
        <v>88</v>
      </c>
      <c r="Q49" t="s">
        <v>90</v>
      </c>
    </row>
    <row r="50" spans="2:17" x14ac:dyDescent="0.25">
      <c r="B50" t="s">
        <v>83</v>
      </c>
      <c r="C50" s="37">
        <f>C41-1</f>
        <v>0.92770886774645178</v>
      </c>
      <c r="D50" s="37">
        <f t="shared" ref="D50:G50" si="7">D41-1</f>
        <v>0.47</v>
      </c>
      <c r="E50" s="37">
        <f t="shared" si="7"/>
        <v>0.22999999999999998</v>
      </c>
      <c r="F50" s="37">
        <f t="shared" si="7"/>
        <v>0.12000000000000011</v>
      </c>
      <c r="G50" s="37">
        <f t="shared" si="7"/>
        <v>5.8745357070129955E-2</v>
      </c>
      <c r="H50" s="95" t="s">
        <v>84</v>
      </c>
      <c r="I50" s="95" t="s">
        <v>84</v>
      </c>
      <c r="J50" s="95" t="s">
        <v>84</v>
      </c>
      <c r="K50" s="95" t="s">
        <v>84</v>
      </c>
      <c r="L50" s="95" t="s">
        <v>84</v>
      </c>
      <c r="M50" s="95" t="s">
        <v>84</v>
      </c>
      <c r="N50" s="95" t="s">
        <v>84</v>
      </c>
      <c r="P50" t="s">
        <v>22</v>
      </c>
      <c r="Q50" t="s">
        <v>91</v>
      </c>
    </row>
    <row r="52" spans="2:17" x14ac:dyDescent="0.25">
      <c r="B52" t="s">
        <v>85</v>
      </c>
      <c r="C52" s="50">
        <f>1+$D$53*$C$53^C49</f>
        <v>1.5940032124865069</v>
      </c>
      <c r="D52" s="50">
        <f t="shared" ref="D52:N52" si="8">1+$D$53*$C$53^D49</f>
        <v>1.3528398164442903</v>
      </c>
      <c r="E52" s="50">
        <f t="shared" si="8"/>
        <v>1.2095879844610578</v>
      </c>
      <c r="F52" s="50">
        <f t="shared" si="8"/>
        <v>1.1244959360684403</v>
      </c>
      <c r="G52" s="50">
        <f t="shared" si="8"/>
        <v>1.0739509859661684</v>
      </c>
      <c r="H52" s="96">
        <f t="shared" si="8"/>
        <v>1.0439271232304486</v>
      </c>
      <c r="I52" s="96">
        <f t="shared" si="8"/>
        <v>1.0260928523141772</v>
      </c>
      <c r="J52" s="96">
        <f t="shared" si="8"/>
        <v>1.0154992380975572</v>
      </c>
      <c r="K52" s="96">
        <f t="shared" si="8"/>
        <v>1.0092065972210422</v>
      </c>
      <c r="L52" s="96">
        <f t="shared" si="8"/>
        <v>1.0054687483253684</v>
      </c>
      <c r="M52" s="96">
        <f t="shared" si="8"/>
        <v>1.0032484540735491</v>
      </c>
      <c r="N52" s="96">
        <f t="shared" si="8"/>
        <v>1.0019295921553031</v>
      </c>
      <c r="P52" t="s">
        <v>88</v>
      </c>
      <c r="Q52" t="s">
        <v>89</v>
      </c>
    </row>
    <row r="53" spans="2:17" x14ac:dyDescent="0.25">
      <c r="B53" t="s">
        <v>86</v>
      </c>
      <c r="C53">
        <f t="array" ref="C53:D53">LOGEST(C50:G50,C49:G49,FALSE,FALSE)</f>
        <v>0.59400321248650689</v>
      </c>
      <c r="D53">
        <v>1</v>
      </c>
      <c r="Q53" t="s">
        <v>93</v>
      </c>
    </row>
    <row r="54" spans="2:17" x14ac:dyDescent="0.25">
      <c r="B54" t="s">
        <v>87</v>
      </c>
    </row>
  </sheetData>
  <conditionalFormatting sqref="S25:S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</vt:lpstr>
      <vt:lpstr>original</vt:lpstr>
      <vt:lpstr>original!Print_Area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2020-05-12T19:29:06Z</cp:lastPrinted>
  <dcterms:created xsi:type="dcterms:W3CDTF">2020-05-12T19:24:08Z</dcterms:created>
  <dcterms:modified xsi:type="dcterms:W3CDTF">2021-01-21T21:25:45Z</dcterms:modified>
</cp:coreProperties>
</file>