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"/>
    </mc:Choice>
  </mc:AlternateContent>
  <bookViews>
    <workbookView xWindow="0" yWindow="0" windowWidth="24000" windowHeight="9735" activeTab="1"/>
  </bookViews>
  <sheets>
    <sheet name="Title" sheetId="15" r:id="rId1"/>
    <sheet name="original" sheetId="6" r:id="rId2"/>
  </sheets>
  <definedNames>
    <definedName name="_xlnm.Print_Area" localSheetId="1">original!$B$1:$Z$45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6" l="1"/>
  <c r="L5" i="6"/>
  <c r="M5" i="6"/>
  <c r="N5" i="6"/>
  <c r="O5" i="6"/>
  <c r="O26" i="6"/>
  <c r="O28" i="6"/>
  <c r="N15" i="6"/>
  <c r="N21" i="6"/>
  <c r="N25" i="6"/>
  <c r="N26" i="6"/>
  <c r="N28" i="6"/>
  <c r="M15" i="6"/>
  <c r="M16" i="6"/>
  <c r="M21" i="6"/>
  <c r="M25" i="6"/>
  <c r="M26" i="6"/>
  <c r="M28" i="6"/>
  <c r="L15" i="6"/>
  <c r="L16" i="6"/>
  <c r="L17" i="6"/>
  <c r="L21" i="6"/>
  <c r="L25" i="6"/>
  <c r="L26" i="6"/>
  <c r="L28" i="6"/>
  <c r="K15" i="6"/>
  <c r="K16" i="6"/>
  <c r="K17" i="6"/>
  <c r="K18" i="6"/>
  <c r="K21" i="6"/>
  <c r="K25" i="6"/>
  <c r="K26" i="6"/>
  <c r="K28" i="6"/>
  <c r="J15" i="6"/>
  <c r="J16" i="6"/>
  <c r="J17" i="6"/>
  <c r="J18" i="6"/>
  <c r="J19" i="6"/>
  <c r="J21" i="6"/>
  <c r="J25" i="6"/>
  <c r="J26" i="6"/>
  <c r="J28" i="6"/>
  <c r="G26" i="6"/>
  <c r="G28" i="6"/>
  <c r="F15" i="6"/>
  <c r="F21" i="6"/>
  <c r="F25" i="6"/>
  <c r="F26" i="6"/>
  <c r="F28" i="6"/>
  <c r="E15" i="6"/>
  <c r="E16" i="6"/>
  <c r="E21" i="6"/>
  <c r="E25" i="6"/>
  <c r="E26" i="6"/>
  <c r="E28" i="6"/>
  <c r="D15" i="6"/>
  <c r="D16" i="6"/>
  <c r="D17" i="6"/>
  <c r="D21" i="6"/>
  <c r="D25" i="6"/>
  <c r="D26" i="6"/>
  <c r="D28" i="6"/>
  <c r="C15" i="6"/>
  <c r="C16" i="6"/>
  <c r="C17" i="6"/>
  <c r="C18" i="6"/>
  <c r="C21" i="6"/>
  <c r="C25" i="6"/>
  <c r="C26" i="6"/>
  <c r="C28" i="6"/>
  <c r="B15" i="6"/>
  <c r="B16" i="6"/>
  <c r="B17" i="6"/>
  <c r="B18" i="6"/>
  <c r="B19" i="6"/>
  <c r="B21" i="6"/>
  <c r="B25" i="6"/>
  <c r="B26" i="6"/>
  <c r="B28" i="6"/>
  <c r="N23" i="6"/>
  <c r="M23" i="6"/>
  <c r="L23" i="6"/>
  <c r="K23" i="6"/>
  <c r="J23" i="6"/>
  <c r="F23" i="6"/>
  <c r="E23" i="6"/>
  <c r="D23" i="6"/>
  <c r="C23" i="6"/>
  <c r="B23" i="6"/>
  <c r="N22" i="6"/>
  <c r="M22" i="6"/>
  <c r="L22" i="6"/>
  <c r="K22" i="6"/>
  <c r="J22" i="6"/>
  <c r="F22" i="6"/>
  <c r="E22" i="6"/>
  <c r="D22" i="6"/>
  <c r="C22" i="6"/>
  <c r="B22" i="6"/>
  <c r="O14" i="6"/>
  <c r="C5" i="6"/>
  <c r="D5" i="6"/>
  <c r="E5" i="6"/>
  <c r="F5" i="6"/>
  <c r="G5" i="6"/>
  <c r="F14" i="6"/>
  <c r="N14" i="6"/>
  <c r="E14" i="6"/>
  <c r="M14" i="6"/>
  <c r="D14" i="6"/>
  <c r="L14" i="6"/>
  <c r="C14" i="6"/>
  <c r="K14" i="6"/>
  <c r="B14" i="6"/>
  <c r="J14" i="6"/>
  <c r="U6" i="6"/>
  <c r="R6" i="6"/>
  <c r="Z6" i="6"/>
  <c r="U7" i="6"/>
  <c r="R7" i="6"/>
  <c r="Z7" i="6"/>
  <c r="U8" i="6"/>
  <c r="R8" i="6"/>
  <c r="Z8" i="6"/>
  <c r="U9" i="6"/>
  <c r="R9" i="6"/>
  <c r="Z9" i="6"/>
  <c r="U10" i="6"/>
  <c r="R10" i="6"/>
  <c r="Z10" i="6"/>
  <c r="U11" i="6"/>
  <c r="R11" i="6"/>
  <c r="Z11" i="6"/>
  <c r="Z12" i="6"/>
  <c r="T6" i="6"/>
  <c r="Y6" i="6"/>
  <c r="T7" i="6"/>
  <c r="Y7" i="6"/>
  <c r="T8" i="6"/>
  <c r="Y8" i="6"/>
  <c r="T9" i="6"/>
  <c r="Y9" i="6"/>
  <c r="T10" i="6"/>
  <c r="Y10" i="6"/>
  <c r="T11" i="6"/>
  <c r="Y11" i="6"/>
  <c r="Y12" i="6"/>
  <c r="S6" i="6"/>
  <c r="X6" i="6"/>
  <c r="S7" i="6"/>
  <c r="X7" i="6"/>
  <c r="S8" i="6"/>
  <c r="X8" i="6"/>
  <c r="S9" i="6"/>
  <c r="X9" i="6"/>
  <c r="S10" i="6"/>
  <c r="X10" i="6"/>
  <c r="S11" i="6"/>
  <c r="X11" i="6"/>
  <c r="X12" i="6"/>
  <c r="W6" i="6"/>
  <c r="W7" i="6"/>
  <c r="W8" i="6"/>
  <c r="W9" i="6"/>
  <c r="W10" i="6"/>
  <c r="W11" i="6"/>
  <c r="W12" i="6"/>
  <c r="V6" i="6"/>
  <c r="V7" i="6"/>
  <c r="V8" i="6"/>
  <c r="V9" i="6"/>
  <c r="V10" i="6"/>
  <c r="V11" i="6"/>
  <c r="V12" i="6"/>
  <c r="U12" i="6"/>
  <c r="T12" i="6"/>
  <c r="S12" i="6"/>
  <c r="R12" i="6"/>
  <c r="Q7" i="6"/>
  <c r="Q8" i="6"/>
  <c r="Q9" i="6"/>
  <c r="Q10" i="6"/>
  <c r="Q11" i="6"/>
  <c r="I7" i="6"/>
  <c r="I8" i="6"/>
  <c r="I9" i="6"/>
  <c r="I10" i="6"/>
  <c r="I11" i="6"/>
  <c r="A7" i="6"/>
  <c r="A8" i="6"/>
  <c r="A9" i="6"/>
  <c r="A10" i="6"/>
  <c r="A11" i="6"/>
</calcChain>
</file>

<file path=xl/sharedStrings.xml><?xml version="1.0" encoding="utf-8"?>
<sst xmlns="http://schemas.openxmlformats.org/spreadsheetml/2006/main" count="122" uniqueCount="77">
  <si>
    <t>Amounts</t>
  </si>
  <si>
    <t>Paid Loss</t>
  </si>
  <si>
    <t>Development Year</t>
  </si>
  <si>
    <t>AY</t>
  </si>
  <si>
    <t>LDFs</t>
  </si>
  <si>
    <t>for Paid Loss</t>
  </si>
  <si>
    <t>age =&gt; age</t>
  </si>
  <si>
    <t>avg</t>
  </si>
  <si>
    <t>median</t>
  </si>
  <si>
    <t>select</t>
  </si>
  <si>
    <t>age =&gt; ult</t>
  </si>
  <si>
    <t>ultimate</t>
  </si>
  <si>
    <t xml:space="preserve">AY ==&gt; </t>
  </si>
  <si>
    <t>(CDF)</t>
  </si>
  <si>
    <t>6-ult</t>
  </si>
  <si>
    <t>VIDEO: F-07 (030)</t>
  </si>
  <si>
    <t>Paid &amp; Reported Development</t>
  </si>
  <si>
    <r>
      <t xml:space="preserve">SIMULATION:  </t>
    </r>
    <r>
      <rPr>
        <sz val="11"/>
        <rFont val="Calibri"/>
        <family val="2"/>
        <scheme val="minor"/>
      </rPr>
      <t>Steady-State System (moderate random variation)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</si>
  <si>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</si>
  <si>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</si>
  <si>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</si>
  <si>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</si>
  <si>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</si>
  <si>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</si>
  <si>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</si>
  <si>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</si>
  <si>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</si>
  <si>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Latest</t>
  </si>
  <si>
    <t>Estimated</t>
  </si>
  <si>
    <t xml:space="preserve">  UNPAID  </t>
  </si>
  <si>
    <t>Rptd Loss</t>
  </si>
  <si>
    <t xml:space="preserve"> Diagonal </t>
  </si>
  <si>
    <t xml:space="preserve"> Ultimate </t>
  </si>
  <si>
    <t>Case</t>
  </si>
  <si>
    <t>IBNR based on</t>
  </si>
  <si>
    <t>Total based on</t>
  </si>
  <si>
    <t>Paid</t>
  </si>
  <si>
    <t>Rptd</t>
  </si>
  <si>
    <t>O/S</t>
  </si>
  <si>
    <t>Tot</t>
  </si>
  <si>
    <t>for Rptd Loss</t>
  </si>
  <si>
    <t>Latest Diagonal:</t>
  </si>
  <si>
    <t>comes directly from loss triangles</t>
  </si>
  <si>
    <t>Estimated Ultimate:</t>
  </si>
  <si>
    <t>calculated on the left separately using</t>
  </si>
  <si>
    <t>paid loss and also reported loss</t>
  </si>
  <si>
    <t>Case O/S</t>
  </si>
  <si>
    <t>=</t>
  </si>
  <si>
    <t>-</t>
  </si>
  <si>
    <r>
      <rPr>
        <b/>
        <sz val="11"/>
        <color theme="1"/>
        <rFont val="Calibri"/>
        <family val="2"/>
        <scheme val="minor"/>
      </rPr>
      <t>UNPAID: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IBNR</t>
    </r>
    <r>
      <rPr>
        <sz val="11"/>
        <color theme="1"/>
        <rFont val="Calibri"/>
        <family val="2"/>
        <scheme val="minor"/>
      </rPr>
      <t xml:space="preserve"> based on paid</t>
    </r>
  </si>
  <si>
    <t>avg-wtd</t>
  </si>
  <si>
    <r>
      <rPr>
        <b/>
        <sz val="11"/>
        <color theme="1"/>
        <rFont val="Calibri"/>
        <family val="2"/>
        <scheme val="minor"/>
      </rPr>
      <t>UNPAID: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IBNR</t>
    </r>
    <r>
      <rPr>
        <sz val="11"/>
        <color theme="1"/>
        <rFont val="Calibri"/>
        <family val="2"/>
        <scheme val="minor"/>
      </rPr>
      <t xml:space="preserve"> based on reptd</t>
    </r>
  </si>
  <si>
    <r>
      <rPr>
        <b/>
        <sz val="11"/>
        <color theme="1"/>
        <rFont val="Calibri"/>
        <family val="2"/>
        <scheme val="minor"/>
      </rPr>
      <t>UNPAID: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based on paid</t>
    </r>
  </si>
  <si>
    <r>
      <rPr>
        <b/>
        <sz val="11"/>
        <color theme="1"/>
        <rFont val="Calibri"/>
        <family val="2"/>
        <scheme val="minor"/>
      </rPr>
      <t>UNPAID: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based on rptd</t>
    </r>
  </si>
  <si>
    <t>FYI:</t>
  </si>
  <si>
    <t>The true ultimate loss was simulated to be 360 for all AYs.</t>
  </si>
  <si>
    <t>Observe that paid LDFs are more leveraged than reported LDFs,</t>
  </si>
  <si>
    <t>Even though the underlying development pattern was</t>
  </si>
  <si>
    <t>especially for immature AYs.</t>
  </si>
  <si>
    <t>completely stable, neither the paid development method</t>
  </si>
  <si>
    <t>Therefore estimates based on paid development may not be as reliable as</t>
  </si>
  <si>
    <t>nor the reported development method produced 100%</t>
  </si>
  <si>
    <t>estimates based on reported loss, at least for less mature years.</t>
  </si>
  <si>
    <t>accurate results for the immature AYs because of the</t>
  </si>
  <si>
    <t>insertion of random variation to the simulation.</t>
  </si>
  <si>
    <t>rptd - paid</t>
  </si>
  <si>
    <t>rptd ult - rptd</t>
  </si>
  <si>
    <t>paid ult - rptd</t>
  </si>
  <si>
    <t>rptd ult - paid</t>
  </si>
  <si>
    <t>paid ult - paid</t>
  </si>
  <si>
    <t>Calculating Unpaid Losses</t>
  </si>
  <si>
    <t xml:space="preserve"> = current time</t>
  </si>
  <si>
    <t xml:space="preserve"> = end time</t>
  </si>
  <si>
    <t>Std.Stable-4</t>
  </si>
  <si>
    <t>Standard Simulation</t>
  </si>
  <si>
    <t xml:space="preserve"> = rows in premium table</t>
  </si>
  <si>
    <t xml:space="preserve"> = rows in loss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</si>
</sst>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2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/>
    <xf numFmtId="0" fontId="6" fillId="3" borderId="0" xfId="2" quotePrefix="1" applyFont="1"/>
    <xf numFmtId="0" fontId="7" fillId="3" borderId="0" xfId="2" applyFont="1"/>
    <xf numFmtId="0" fontId="2" fillId="3" borderId="0" xfId="2"/>
    <xf numFmtId="0" fontId="5" fillId="4" borderId="0" xfId="0" applyFont="1" applyFill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3" fillId="6" borderId="0" xfId="0" applyFont="1" applyFill="1"/>
    <xf numFmtId="0" fontId="0" fillId="6" borderId="0" xfId="0" applyFill="1"/>
    <xf numFmtId="0" fontId="0" fillId="6" borderId="1" xfId="0" applyFill="1" applyBorder="1" applyAlignment="1">
      <alignment horizontal="center"/>
    </xf>
    <xf numFmtId="0" fontId="9" fillId="6" borderId="1" xfId="0" applyFont="1" applyFill="1" applyBorder="1"/>
    <xf numFmtId="0" fontId="9" fillId="0" borderId="0" xfId="0" applyFont="1" applyAlignment="1">
      <alignment horizontal="center"/>
    </xf>
    <xf numFmtId="3" fontId="7" fillId="0" borderId="0" xfId="0" applyNumberFormat="1" applyFont="1"/>
    <xf numFmtId="0" fontId="8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9" fillId="6" borderId="0" xfId="0" applyFont="1" applyFill="1" applyAlignment="1">
      <alignment horizontal="center"/>
    </xf>
    <xf numFmtId="4" fontId="7" fillId="0" borderId="0" xfId="0" applyNumberFormat="1" applyFont="1"/>
    <xf numFmtId="4" fontId="0" fillId="0" borderId="0" xfId="0" applyNumberFormat="1"/>
    <xf numFmtId="4" fontId="3" fillId="0" borderId="0" xfId="0" applyNumberFormat="1" applyFont="1"/>
    <xf numFmtId="2" fontId="0" fillId="0" borderId="0" xfId="0" applyNumberFormat="1"/>
    <xf numFmtId="0" fontId="11" fillId="0" borderId="0" xfId="0" applyFont="1"/>
    <xf numFmtId="1" fontId="0" fillId="0" borderId="0" xfId="0" applyNumberFormat="1"/>
    <xf numFmtId="0" fontId="9" fillId="0" borderId="0" xfId="0" applyFont="1" applyAlignment="1">
      <alignment horizontal="right"/>
    </xf>
    <xf numFmtId="0" fontId="0" fillId="0" borderId="0" xfId="0" quotePrefix="1" applyAlignment="1">
      <alignment horizontal="center"/>
    </xf>
    <xf numFmtId="0" fontId="12" fillId="0" borderId="0" xfId="0" applyFont="1"/>
    <xf numFmtId="0" fontId="11" fillId="0" borderId="0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9" fillId="0" borderId="3" xfId="0" applyFont="1" applyBorder="1" applyAlignment="1">
      <alignment horizontal="center"/>
    </xf>
    <xf numFmtId="1" fontId="10" fillId="0" borderId="0" xfId="0" applyNumberFormat="1" applyFont="1"/>
    <xf numFmtId="1" fontId="10" fillId="0" borderId="3" xfId="0" applyNumberFormat="1" applyFont="1" applyBorder="1"/>
    <xf numFmtId="3" fontId="0" fillId="0" borderId="5" xfId="0" applyNumberFormat="1" applyBorder="1"/>
    <xf numFmtId="1" fontId="0" fillId="0" borderId="3" xfId="0" applyNumberFormat="1" applyBorder="1"/>
    <xf numFmtId="0" fontId="9" fillId="0" borderId="7" xfId="0" applyFont="1" applyBorder="1" applyAlignment="1">
      <alignment horizontal="center"/>
    </xf>
    <xf numFmtId="3" fontId="17" fillId="0" borderId="6" xfId="0" applyNumberFormat="1" applyFont="1" applyBorder="1"/>
    <xf numFmtId="3" fontId="0" fillId="0" borderId="7" xfId="0" applyNumberFormat="1" applyBorder="1"/>
    <xf numFmtId="3" fontId="0" fillId="0" borderId="6" xfId="0" applyNumberFormat="1" applyBorder="1"/>
    <xf numFmtId="0" fontId="16" fillId="0" borderId="0" xfId="0" applyFont="1"/>
    <xf numFmtId="0" fontId="18" fillId="0" borderId="0" xfId="0" applyFont="1"/>
    <xf numFmtId="0" fontId="17" fillId="0" borderId="0" xfId="0" applyFont="1"/>
    <xf numFmtId="4" fontId="7" fillId="0" borderId="0" xfId="0" quotePrefix="1" applyNumberFormat="1" applyFont="1" applyAlignment="1">
      <alignment horizontal="center"/>
    </xf>
    <xf numFmtId="1" fontId="17" fillId="0" borderId="0" xfId="0" applyNumberFormat="1" applyFont="1"/>
    <xf numFmtId="0" fontId="1" fillId="2" borderId="0" xfId="1"/>
    <xf numFmtId="0" fontId="19" fillId="0" borderId="0" xfId="0" applyFont="1"/>
    <xf numFmtId="3" fontId="20" fillId="0" borderId="0" xfId="0" applyNumberFormat="1" applyFont="1"/>
    <xf numFmtId="0" fontId="8" fillId="7" borderId="0" xfId="0" applyFont="1" applyFill="1" applyBorder="1" applyAlignment="1">
      <alignment horizontal="center"/>
    </xf>
    <xf numFmtId="0" fontId="3" fillId="7" borderId="0" xfId="0" applyFont="1" applyFill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9" fillId="7" borderId="1" xfId="0" applyFont="1" applyFill="1" applyBorder="1"/>
    <xf numFmtId="0" fontId="0" fillId="5" borderId="3" xfId="0" applyFill="1" applyBorder="1"/>
    <xf numFmtId="0" fontId="0" fillId="5" borderId="0" xfId="0" applyFill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0" fillId="5" borderId="5" xfId="0" applyFill="1" applyBorder="1" applyAlignment="1">
      <alignment horizontal="center"/>
    </xf>
    <xf numFmtId="0" fontId="8" fillId="5" borderId="0" xfId="0" applyFont="1" applyFill="1" applyAlignment="1">
      <alignment horizontal="centerContinuous"/>
    </xf>
    <xf numFmtId="0" fontId="0" fillId="5" borderId="0" xfId="0" applyFont="1" applyFill="1" applyAlignment="1">
      <alignment horizontal="centerContinuous"/>
    </xf>
    <xf numFmtId="0" fontId="14" fillId="5" borderId="0" xfId="0" applyFont="1" applyFill="1" applyAlignment="1">
      <alignment horizontal="centerContinuous"/>
    </xf>
    <xf numFmtId="0" fontId="15" fillId="5" borderId="0" xfId="0" applyFont="1" applyFill="1" applyAlignment="1">
      <alignment horizontal="centerContinuous"/>
    </xf>
    <xf numFmtId="0" fontId="4" fillId="5" borderId="4" xfId="0" applyFont="1" applyFill="1" applyBorder="1" applyAlignment="1">
      <alignment horizontal="center"/>
    </xf>
    <xf numFmtId="0" fontId="0" fillId="5" borderId="1" xfId="0" applyFill="1" applyBorder="1"/>
    <xf numFmtId="0" fontId="0" fillId="5" borderId="4" xfId="0" applyFill="1" applyBorder="1"/>
    <xf numFmtId="0" fontId="0" fillId="5" borderId="2" xfId="0" applyFill="1" applyBorder="1" applyAlignment="1">
      <alignment horizontal="center"/>
    </xf>
    <xf numFmtId="3" fontId="21" fillId="0" borderId="0" xfId="0" applyNumberFormat="1" applyFont="1"/>
    <xf numFmtId="3" fontId="21" fillId="0" borderId="3" xfId="0" applyNumberFormat="1" applyFont="1" applyBorder="1"/>
    <xf numFmtId="3" fontId="20" fillId="0" borderId="6" xfId="0" applyNumberFormat="1" applyFont="1" applyBorder="1"/>
    <xf numFmtId="3" fontId="20" fillId="0" borderId="7" xfId="0" applyNumberFormat="1" applyFont="1" applyBorder="1"/>
    <xf numFmtId="4" fontId="0" fillId="6" borderId="0" xfId="0" applyNumberFormat="1" applyFill="1"/>
    <xf numFmtId="0" fontId="0" fillId="0" borderId="8" xfId="0" applyBorder="1"/>
    <xf numFmtId="4" fontId="0" fillId="6" borderId="9" xfId="0" applyNumberFormat="1" applyFill="1" applyBorder="1"/>
    <xf numFmtId="4" fontId="0" fillId="6" borderId="10" xfId="0" applyNumberFormat="1" applyFill="1" applyBorder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297656</xdr:colOff>
      <xdr:row>26</xdr:row>
      <xdr:rowOff>47625</xdr:rowOff>
    </xdr:from>
    <xdr:to>
      <xdr:col>2</xdr:col>
      <xdr:colOff>47625</xdr:colOff>
      <xdr:row>29</xdr:row>
      <xdr:rowOff>178594</xdr:rowOff>
    </xdr:to>
    <xdr:cxnSp macro="">
      <xdr:nvCxnSpPr>
        <xdr:cNvPr id="16" name="Straight Arrow Connector 15"/>
        <xdr:cNvCxnSpPr/>
      </xdr:nvCxnSpPr>
      <xdr:spPr>
        <a:xfrm flipH="1" flipV="1">
          <a:off x="1012031" y="5000625"/>
          <a:ext cx="130969" cy="702469"/>
        </a:xfrm>
        <a:prstGeom prst="straightConnector1">
          <a:avLst/>
        </a:prstGeom>
        <a:ln>
          <a:solidFill>
            <a:srgbClr val="FF33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154781</xdr:colOff>
      <xdr:row>25</xdr:row>
      <xdr:rowOff>166690</xdr:rowOff>
    </xdr:from>
    <xdr:to>
      <xdr:col>9</xdr:col>
      <xdr:colOff>59531</xdr:colOff>
      <xdr:row>29</xdr:row>
      <xdr:rowOff>178594</xdr:rowOff>
    </xdr:to>
    <xdr:cxnSp macro="">
      <xdr:nvCxnSpPr>
        <xdr:cNvPr id="17" name="Straight Arrow Connector 16"/>
        <xdr:cNvCxnSpPr/>
      </xdr:nvCxnSpPr>
      <xdr:spPr>
        <a:xfrm flipV="1">
          <a:off x="1250156" y="4929190"/>
          <a:ext cx="2771775" cy="773904"/>
        </a:xfrm>
        <a:prstGeom prst="straightConnector1">
          <a:avLst/>
        </a:prstGeom>
        <a:ln>
          <a:solidFill>
            <a:srgbClr val="FF33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3"/>
  <sheetViews>
    <sheetView workbookViewId="0"/>
  </sheetViews>
  <sheetFormatPr defaultRowHeight="15" x14ac:dyDescent="0.25"/>
  <sheetData>
    <row r="1" spans="1:1" ht="46.5" x14ac:dyDescent="0.7">
      <c r="A1" s="27" t="s">
        <v>15</v>
      </c>
    </row>
    <row r="2" spans="1:1" ht="46.5" x14ac:dyDescent="0.7">
      <c r="A2" s="27" t="s">
        <v>16</v>
      </c>
    </row>
    <row r="3" spans="1:1" ht="46.5" x14ac:dyDescent="0.7">
      <c r="A3" s="27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35"/>
  <sheetViews>
    <sheetView tabSelected="1" zoomScale="90" zoomScaleNormal="90" workbookViewId="0">
      <selection activeCell="A6" sqref="A6"/>
    </sheetView>
  </sheetViews>
  <sheetFormatPr defaultRowHeight="15" x14ac:dyDescent="0.25"/>
  <cols>
    <col min="1" max="1" width="10.7109375" customWidth="1"/>
    <col min="2" max="7" width="5.7109375" customWidth="1"/>
    <col min="8" max="8" width="3.7109375" customWidth="1"/>
    <col min="9" max="9" width="10.7109375" customWidth="1"/>
    <col min="10" max="15" width="5.7109375" customWidth="1"/>
    <col min="16" max="16" width="2.7109375" customWidth="1"/>
    <col min="17" max="17" width="5.7109375" customWidth="1"/>
    <col min="18" max="26" width="6.7109375" customWidth="1"/>
    <col min="27" max="27" width="9.140625" customWidth="1"/>
  </cols>
  <sheetData>
    <row r="1" spans="1:26" x14ac:dyDescent="0.25">
      <c r="A1" s="1">
        <v>6</v>
      </c>
      <c r="B1" s="2" t="s">
        <v>71</v>
      </c>
      <c r="C1" s="3"/>
      <c r="D1" s="3"/>
      <c r="E1" s="29" t="s">
        <v>73</v>
      </c>
      <c r="F1" s="3"/>
      <c r="G1" s="3"/>
      <c r="H1">
        <v>84</v>
      </c>
      <c r="I1" t="s">
        <v>75</v>
      </c>
      <c r="M1" s="4"/>
      <c r="O1" s="4"/>
      <c r="Q1" s="5" t="s">
        <v>17</v>
      </c>
      <c r="R1" s="6"/>
      <c r="S1" s="6"/>
      <c r="T1" s="6"/>
      <c r="U1" s="6"/>
      <c r="V1" s="6"/>
      <c r="W1" s="6"/>
      <c r="X1" s="7"/>
      <c r="Y1" s="7"/>
      <c r="Z1" s="7"/>
    </row>
    <row r="2" spans="1:26" x14ac:dyDescent="0.25">
      <c r="A2" s="8">
        <v>6</v>
      </c>
      <c r="B2" s="2" t="s">
        <v>72</v>
      </c>
      <c r="C2" s="3"/>
      <c r="D2" s="3"/>
      <c r="E2" s="29" t="s">
        <v>74</v>
      </c>
      <c r="F2" s="3"/>
      <c r="G2" s="3"/>
      <c r="H2">
        <v>54</v>
      </c>
      <c r="I2" t="s">
        <v>76</v>
      </c>
      <c r="M2" s="4"/>
      <c r="O2" s="4"/>
      <c r="R2" s="26" t="s">
        <v>18</v>
      </c>
      <c r="S2" s="26" t="s">
        <v>19</v>
      </c>
      <c r="T2" s="26" t="s">
        <v>20</v>
      </c>
      <c r="U2" s="26" t="s">
        <v>21</v>
      </c>
      <c r="V2" s="26" t="s">
        <v>22</v>
      </c>
      <c r="W2" s="26" t="s">
        <v>23</v>
      </c>
      <c r="X2" s="26" t="s">
        <v>24</v>
      </c>
      <c r="Y2" s="26" t="s">
        <v>25</v>
      </c>
      <c r="Z2" s="26" t="s">
        <v>26</v>
      </c>
    </row>
    <row r="3" spans="1:26" x14ac:dyDescent="0.25">
      <c r="Q3" s="52"/>
      <c r="R3" s="53" t="s">
        <v>27</v>
      </c>
      <c r="S3" s="54"/>
      <c r="T3" s="53" t="s">
        <v>28</v>
      </c>
      <c r="U3" s="54"/>
      <c r="V3" s="55"/>
      <c r="W3" s="56" t="s">
        <v>29</v>
      </c>
      <c r="X3" s="57"/>
      <c r="Y3" s="53"/>
      <c r="Z3" s="53"/>
    </row>
    <row r="4" spans="1:26" x14ac:dyDescent="0.25">
      <c r="A4" s="9" t="s">
        <v>0</v>
      </c>
      <c r="B4" s="10" t="s">
        <v>1</v>
      </c>
      <c r="C4" s="11"/>
      <c r="D4" s="11" t="s">
        <v>2</v>
      </c>
      <c r="E4" s="11"/>
      <c r="F4" s="11"/>
      <c r="G4" s="11"/>
      <c r="I4" s="47" t="s">
        <v>0</v>
      </c>
      <c r="J4" s="48" t="s">
        <v>30</v>
      </c>
      <c r="K4" s="49"/>
      <c r="L4" s="49" t="s">
        <v>2</v>
      </c>
      <c r="M4" s="49"/>
      <c r="N4" s="49"/>
      <c r="O4" s="49"/>
      <c r="Q4" s="52"/>
      <c r="R4" s="58" t="s">
        <v>31</v>
      </c>
      <c r="S4" s="54"/>
      <c r="T4" s="58" t="s">
        <v>32</v>
      </c>
      <c r="U4" s="54"/>
      <c r="V4" s="55" t="s">
        <v>33</v>
      </c>
      <c r="W4" s="59" t="s">
        <v>34</v>
      </c>
      <c r="X4" s="54"/>
      <c r="Y4" s="59" t="s">
        <v>35</v>
      </c>
      <c r="Z4" s="53"/>
    </row>
    <row r="5" spans="1:26" x14ac:dyDescent="0.25">
      <c r="A5" s="12" t="s">
        <v>3</v>
      </c>
      <c r="B5" s="13">
        <v>1</v>
      </c>
      <c r="C5" s="13">
        <f>B5+1</f>
        <v>2</v>
      </c>
      <c r="D5" s="13">
        <f t="shared" ref="D5:G5" si="0">C5+1</f>
        <v>3</v>
      </c>
      <c r="E5" s="13">
        <f t="shared" si="0"/>
        <v>4</v>
      </c>
      <c r="F5" s="13">
        <f t="shared" si="0"/>
        <v>5</v>
      </c>
      <c r="G5" s="13">
        <f t="shared" si="0"/>
        <v>6</v>
      </c>
      <c r="I5" s="50" t="s">
        <v>3</v>
      </c>
      <c r="J5" s="51">
        <v>1</v>
      </c>
      <c r="K5" s="51">
        <f>J5+1</f>
        <v>2</v>
      </c>
      <c r="L5" s="51">
        <f>K5+1</f>
        <v>3</v>
      </c>
      <c r="M5" s="51">
        <f>L5+1</f>
        <v>4</v>
      </c>
      <c r="N5" s="51">
        <f>M5+1</f>
        <v>5</v>
      </c>
      <c r="O5" s="51">
        <f>N5+1</f>
        <v>6</v>
      </c>
      <c r="Q5" s="60" t="s">
        <v>3</v>
      </c>
      <c r="R5" s="61" t="s">
        <v>36</v>
      </c>
      <c r="S5" s="62" t="s">
        <v>37</v>
      </c>
      <c r="T5" s="61" t="s">
        <v>36</v>
      </c>
      <c r="U5" s="62" t="s">
        <v>37</v>
      </c>
      <c r="V5" s="63" t="s">
        <v>38</v>
      </c>
      <c r="W5" s="61" t="s">
        <v>36</v>
      </c>
      <c r="X5" s="62" t="s">
        <v>37</v>
      </c>
      <c r="Y5" s="61" t="s">
        <v>36</v>
      </c>
      <c r="Z5" s="61" t="s">
        <v>37</v>
      </c>
    </row>
    <row r="6" spans="1:26" x14ac:dyDescent="0.25">
      <c r="A6" s="14">
        <v>1</v>
      </c>
      <c r="B6" s="15">
        <v>89.552238464355469</v>
      </c>
      <c r="C6" s="15">
        <v>223.3046875</v>
      </c>
      <c r="D6" s="15">
        <v>309.74285888671875</v>
      </c>
      <c r="E6" s="15">
        <v>341.06781005859375</v>
      </c>
      <c r="F6" s="15">
        <v>353.82608032226562</v>
      </c>
      <c r="G6" s="46">
        <v>360</v>
      </c>
      <c r="I6" s="14">
        <v>1</v>
      </c>
      <c r="J6" s="15">
        <v>136.88212585449219</v>
      </c>
      <c r="K6" s="15">
        <v>279.81106567382812</v>
      </c>
      <c r="L6" s="15">
        <v>340.13339233398438</v>
      </c>
      <c r="M6" s="15">
        <v>355.06295776367187</v>
      </c>
      <c r="N6" s="15">
        <v>358.6588134765625</v>
      </c>
      <c r="O6" s="46">
        <v>360</v>
      </c>
      <c r="Q6" s="30">
        <v>1</v>
      </c>
      <c r="R6" s="64">
        <f>G6</f>
        <v>360</v>
      </c>
      <c r="S6" s="65">
        <f>O6</f>
        <v>360</v>
      </c>
      <c r="T6" s="31">
        <f>G28</f>
        <v>360</v>
      </c>
      <c r="U6" s="32">
        <f>O28</f>
        <v>360</v>
      </c>
      <c r="V6" s="33">
        <f>S6-R6</f>
        <v>0</v>
      </c>
      <c r="W6" s="24">
        <f>T6-S6</f>
        <v>0</v>
      </c>
      <c r="X6" s="34">
        <f>U6-S6</f>
        <v>0</v>
      </c>
      <c r="Y6" s="24">
        <f>T6-R6</f>
        <v>0</v>
      </c>
      <c r="Z6" s="24">
        <f>U6-R6</f>
        <v>0</v>
      </c>
    </row>
    <row r="7" spans="1:26" x14ac:dyDescent="0.25">
      <c r="A7" s="14">
        <f>A6+1</f>
        <v>2</v>
      </c>
      <c r="B7" s="15">
        <v>80.536918640136719</v>
      </c>
      <c r="C7" s="15">
        <v>224.562255859375</v>
      </c>
      <c r="D7" s="15">
        <v>306.61627197265625</v>
      </c>
      <c r="E7" s="15">
        <v>340.69174194335937</v>
      </c>
      <c r="F7" s="46">
        <v>354.30337524414062</v>
      </c>
      <c r="G7" s="15"/>
      <c r="I7" s="14">
        <f>I6+1</f>
        <v>2</v>
      </c>
      <c r="J7" s="15">
        <v>152.54237365722656</v>
      </c>
      <c r="K7" s="15">
        <v>280.8416748046875</v>
      </c>
      <c r="L7" s="15">
        <v>340.0478515625</v>
      </c>
      <c r="M7" s="15">
        <v>355.34521484375</v>
      </c>
      <c r="N7" s="46">
        <v>358.76516723632812</v>
      </c>
      <c r="O7" s="15"/>
      <c r="Q7" s="30">
        <f>Q6+1</f>
        <v>2</v>
      </c>
      <c r="R7" s="64">
        <f>F7</f>
        <v>354.30337524414062</v>
      </c>
      <c r="S7" s="65">
        <f>N7</f>
        <v>358.76516723632812</v>
      </c>
      <c r="T7" s="31">
        <f>F28</f>
        <v>360.48562325230097</v>
      </c>
      <c r="U7" s="32">
        <f>N28</f>
        <v>360.10675146428019</v>
      </c>
      <c r="V7" s="33">
        <f t="shared" ref="V7:W11" si="1">S7-R7</f>
        <v>4.4617919921875</v>
      </c>
      <c r="W7" s="24">
        <f t="shared" si="1"/>
        <v>1.720456015972843</v>
      </c>
      <c r="X7" s="34">
        <f t="shared" ref="X7:X11" si="2">U7-S7</f>
        <v>1.3415842279520689</v>
      </c>
      <c r="Y7" s="24">
        <f t="shared" ref="Y7:Y11" si="3">T7-R7</f>
        <v>6.182248008160343</v>
      </c>
      <c r="Z7" s="24">
        <f t="shared" ref="Z7:Z11" si="4">U7-R7</f>
        <v>5.8033762201395689</v>
      </c>
    </row>
    <row r="8" spans="1:26" x14ac:dyDescent="0.25">
      <c r="A8" s="14">
        <f t="shared" ref="A8:A11" si="5">A7+1</f>
        <v>3</v>
      </c>
      <c r="B8" s="15">
        <v>100.55866241455078</v>
      </c>
      <c r="C8" s="15">
        <v>230.49464416503906</v>
      </c>
      <c r="D8" s="15">
        <v>304.82186889648438</v>
      </c>
      <c r="E8" s="46">
        <v>342.27093505859375</v>
      </c>
      <c r="F8" s="15"/>
      <c r="G8" s="15"/>
      <c r="I8" s="14">
        <f t="shared" ref="I8:I11" si="6">I7+1</f>
        <v>3</v>
      </c>
      <c r="J8" s="15">
        <v>141.17646789550781</v>
      </c>
      <c r="K8" s="15">
        <v>282.4239501953125</v>
      </c>
      <c r="L8" s="15">
        <v>339.13037109375</v>
      </c>
      <c r="M8" s="46">
        <v>354.882568359375</v>
      </c>
      <c r="N8" s="15"/>
      <c r="O8" s="15"/>
      <c r="Q8" s="30">
        <f t="shared" ref="Q8:Q11" si="7">Q7+1</f>
        <v>3</v>
      </c>
      <c r="R8" s="64">
        <f>E8</f>
        <v>342.27093505859375</v>
      </c>
      <c r="S8" s="65">
        <f>M8</f>
        <v>354.882568359375</v>
      </c>
      <c r="T8" s="31">
        <f>E28</f>
        <v>361.71323740822515</v>
      </c>
      <c r="U8" s="32">
        <f>M28</f>
        <v>359.72750398461426</v>
      </c>
      <c r="V8" s="33">
        <f t="shared" si="1"/>
        <v>12.61163330078125</v>
      </c>
      <c r="W8" s="24">
        <f t="shared" si="1"/>
        <v>6.8306690488501545</v>
      </c>
      <c r="X8" s="34">
        <f t="shared" si="2"/>
        <v>4.844935625239259</v>
      </c>
      <c r="Y8" s="24">
        <f t="shared" si="3"/>
        <v>19.442302349631404</v>
      </c>
      <c r="Z8" s="24">
        <f t="shared" si="4"/>
        <v>17.456568926020509</v>
      </c>
    </row>
    <row r="9" spans="1:26" x14ac:dyDescent="0.25">
      <c r="A9" s="14">
        <f t="shared" si="5"/>
        <v>4</v>
      </c>
      <c r="B9" s="15">
        <v>85.918853759765625</v>
      </c>
      <c r="C9" s="15">
        <v>224.562255859375</v>
      </c>
      <c r="D9" s="46">
        <v>310.19070434570312</v>
      </c>
      <c r="E9" s="15"/>
      <c r="F9" s="15"/>
      <c r="G9" s="15"/>
      <c r="I9" s="14">
        <f t="shared" si="6"/>
        <v>4</v>
      </c>
      <c r="J9" s="15">
        <v>141.73228454589844</v>
      </c>
      <c r="K9" s="15">
        <v>279.55633544921875</v>
      </c>
      <c r="L9" s="46">
        <v>339.96270751953125</v>
      </c>
      <c r="M9" s="15"/>
      <c r="N9" s="15"/>
      <c r="O9" s="15"/>
      <c r="Q9" s="30">
        <f t="shared" si="7"/>
        <v>4</v>
      </c>
      <c r="R9" s="64">
        <f>D9</f>
        <v>310.19070434570312</v>
      </c>
      <c r="S9" s="65">
        <f>L9</f>
        <v>339.96270751953125</v>
      </c>
      <c r="T9" s="31">
        <f>D28</f>
        <v>364.42954693148943</v>
      </c>
      <c r="U9" s="32">
        <f>L28</f>
        <v>360.14880565088208</v>
      </c>
      <c r="V9" s="33">
        <f t="shared" si="1"/>
        <v>29.772003173828125</v>
      </c>
      <c r="W9" s="24">
        <f t="shared" si="1"/>
        <v>24.466839411958176</v>
      </c>
      <c r="X9" s="34">
        <f t="shared" si="2"/>
        <v>20.186098131350832</v>
      </c>
      <c r="Y9" s="24">
        <f t="shared" si="3"/>
        <v>54.238842585786301</v>
      </c>
      <c r="Z9" s="24">
        <f t="shared" si="4"/>
        <v>49.958101305178957</v>
      </c>
    </row>
    <row r="10" spans="1:26" x14ac:dyDescent="0.25">
      <c r="A10" s="14">
        <f t="shared" si="5"/>
        <v>5</v>
      </c>
      <c r="B10" s="15">
        <v>95.490715026855469</v>
      </c>
      <c r="C10" s="46">
        <v>226.4090576171875</v>
      </c>
      <c r="D10" s="15"/>
      <c r="E10" s="15"/>
      <c r="F10" s="15"/>
      <c r="G10" s="15"/>
      <c r="I10" s="14">
        <f t="shared" si="6"/>
        <v>5</v>
      </c>
      <c r="J10" s="15">
        <v>132.84132385253906</v>
      </c>
      <c r="K10" s="46">
        <v>289.23422241210937</v>
      </c>
      <c r="L10" s="15"/>
      <c r="M10" s="15"/>
      <c r="N10" s="15"/>
      <c r="O10" s="15"/>
      <c r="Q10" s="30">
        <f t="shared" si="7"/>
        <v>5</v>
      </c>
      <c r="R10" s="64">
        <f>C10</f>
        <v>226.4090576171875</v>
      </c>
      <c r="S10" s="65">
        <f>K10</f>
        <v>289.23422241210937</v>
      </c>
      <c r="T10" s="31">
        <f>C28</f>
        <v>362.83893298588004</v>
      </c>
      <c r="U10" s="32">
        <f>K28</f>
        <v>371.00390259457401</v>
      </c>
      <c r="V10" s="33">
        <f t="shared" si="1"/>
        <v>62.825164794921875</v>
      </c>
      <c r="W10" s="24">
        <f t="shared" si="1"/>
        <v>73.60471057377066</v>
      </c>
      <c r="X10" s="34">
        <f t="shared" si="2"/>
        <v>81.76968018246464</v>
      </c>
      <c r="Y10" s="24">
        <f t="shared" si="3"/>
        <v>136.42987536869254</v>
      </c>
      <c r="Z10" s="24">
        <f t="shared" si="4"/>
        <v>144.59484497738651</v>
      </c>
    </row>
    <row r="11" spans="1:26" x14ac:dyDescent="0.25">
      <c r="A11" s="14">
        <f t="shared" si="5"/>
        <v>6</v>
      </c>
      <c r="B11" s="46">
        <v>92.307693481445313</v>
      </c>
      <c r="C11" s="15"/>
      <c r="D11" s="15"/>
      <c r="E11" s="15"/>
      <c r="F11" s="15"/>
      <c r="G11" s="15"/>
      <c r="I11" s="14">
        <f t="shared" si="6"/>
        <v>6</v>
      </c>
      <c r="J11" s="46">
        <v>159.29203796386719</v>
      </c>
      <c r="K11" s="15"/>
      <c r="L11" s="15"/>
      <c r="M11" s="15"/>
      <c r="N11" s="15"/>
      <c r="O11" s="15"/>
      <c r="Q11" s="30">
        <f t="shared" si="7"/>
        <v>6</v>
      </c>
      <c r="R11" s="64">
        <f>B11</f>
        <v>92.307693481445313</v>
      </c>
      <c r="S11" s="65">
        <f>J11</f>
        <v>159.29203796386719</v>
      </c>
      <c r="T11" s="31">
        <f>B28</f>
        <v>371.56275369847407</v>
      </c>
      <c r="U11" s="32">
        <f>J28</f>
        <v>410.10067770835843</v>
      </c>
      <c r="V11" s="33">
        <f t="shared" si="1"/>
        <v>66.984344482421875</v>
      </c>
      <c r="W11" s="24">
        <f t="shared" si="1"/>
        <v>212.27071573460688</v>
      </c>
      <c r="X11" s="34">
        <f t="shared" si="2"/>
        <v>250.80863974449124</v>
      </c>
      <c r="Y11" s="24">
        <f t="shared" si="3"/>
        <v>279.25506021702876</v>
      </c>
      <c r="Z11" s="24">
        <f t="shared" si="4"/>
        <v>317.79298422691312</v>
      </c>
    </row>
    <row r="12" spans="1:26" x14ac:dyDescent="0.25">
      <c r="Q12" s="35" t="s">
        <v>39</v>
      </c>
      <c r="R12" s="66">
        <f>SUM(R6:R11)</f>
        <v>1685.4817657470703</v>
      </c>
      <c r="S12" s="67">
        <f t="shared" ref="S12:Z12" si="8">SUM(S6:S11)</f>
        <v>1862.1367034912109</v>
      </c>
      <c r="T12" s="36">
        <f t="shared" si="8"/>
        <v>2181.0300942763693</v>
      </c>
      <c r="U12" s="36">
        <f t="shared" si="8"/>
        <v>2221.0876414027089</v>
      </c>
      <c r="V12" s="37">
        <f t="shared" si="8"/>
        <v>176.65493774414062</v>
      </c>
      <c r="W12" s="38">
        <f t="shared" si="8"/>
        <v>318.89339078515872</v>
      </c>
      <c r="X12" s="37">
        <f t="shared" si="8"/>
        <v>358.95093791149804</v>
      </c>
      <c r="Y12" s="38">
        <f t="shared" si="8"/>
        <v>495.54832852929934</v>
      </c>
      <c r="Z12" s="38">
        <f t="shared" si="8"/>
        <v>535.60587565563867</v>
      </c>
    </row>
    <row r="13" spans="1:26" x14ac:dyDescent="0.25">
      <c r="A13" s="16" t="s">
        <v>4</v>
      </c>
      <c r="B13" s="10" t="s">
        <v>5</v>
      </c>
      <c r="C13" s="17"/>
      <c r="D13" s="17"/>
      <c r="E13" s="11" t="s">
        <v>6</v>
      </c>
      <c r="F13" s="11"/>
      <c r="G13" s="17"/>
      <c r="I13" s="47" t="s">
        <v>4</v>
      </c>
      <c r="J13" s="48" t="s">
        <v>40</v>
      </c>
      <c r="K13" s="49"/>
      <c r="L13" s="49"/>
      <c r="M13" s="49" t="s">
        <v>6</v>
      </c>
      <c r="N13" s="49"/>
      <c r="O13" s="49"/>
    </row>
    <row r="14" spans="1:26" x14ac:dyDescent="0.25">
      <c r="A14" s="17" t="s">
        <v>3</v>
      </c>
      <c r="B14" s="18" t="str">
        <f>B5&amp;"-"&amp;C5</f>
        <v>1-2</v>
      </c>
      <c r="C14" s="18" t="str">
        <f>C5&amp;"-"&amp;D5</f>
        <v>2-3</v>
      </c>
      <c r="D14" s="18" t="str">
        <f>D5&amp;"-"&amp;E5</f>
        <v>3-4</v>
      </c>
      <c r="E14" s="18" t="str">
        <f>E5&amp;"-"&amp;F5</f>
        <v>4-5</v>
      </c>
      <c r="F14" s="18" t="str">
        <f>F5&amp;"-"&amp;G5</f>
        <v>5-6</v>
      </c>
      <c r="G14" s="18" t="s">
        <v>14</v>
      </c>
      <c r="I14" s="50" t="s">
        <v>3</v>
      </c>
      <c r="J14" s="51" t="str">
        <f t="shared" ref="J14:O14" si="9">B14</f>
        <v>1-2</v>
      </c>
      <c r="K14" s="51" t="str">
        <f t="shared" si="9"/>
        <v>2-3</v>
      </c>
      <c r="L14" s="51" t="str">
        <f t="shared" si="9"/>
        <v>3-4</v>
      </c>
      <c r="M14" s="51" t="str">
        <f t="shared" si="9"/>
        <v>4-5</v>
      </c>
      <c r="N14" s="51" t="str">
        <f t="shared" si="9"/>
        <v>5-6</v>
      </c>
      <c r="O14" s="51" t="str">
        <f t="shared" si="9"/>
        <v>6-ult</v>
      </c>
      <c r="R14" s="39" t="s">
        <v>41</v>
      </c>
      <c r="U14" s="40" t="s">
        <v>42</v>
      </c>
    </row>
    <row r="15" spans="1:26" x14ac:dyDescent="0.25">
      <c r="A15" s="14">
        <v>1</v>
      </c>
      <c r="B15" s="19">
        <f>C6/B6</f>
        <v>2.4935690199288776</v>
      </c>
      <c r="C15" s="19">
        <f t="shared" ref="C15:E18" si="10">D6/C6</f>
        <v>1.3870862378861561</v>
      </c>
      <c r="D15" s="19">
        <f t="shared" si="10"/>
        <v>1.1011321174101107</v>
      </c>
      <c r="E15" s="19">
        <f t="shared" si="10"/>
        <v>1.0374068437050101</v>
      </c>
      <c r="F15" s="19">
        <f>G6/F6</f>
        <v>1.01744902374667</v>
      </c>
      <c r="G15" s="19"/>
      <c r="I15" s="14">
        <v>1</v>
      </c>
      <c r="J15" s="19">
        <f>K6/J6</f>
        <v>2.0441753364589883</v>
      </c>
      <c r="K15" s="19">
        <f t="shared" ref="K15:M15" si="11">L6/K6</f>
        <v>1.2155823484496255</v>
      </c>
      <c r="L15" s="19">
        <f t="shared" si="11"/>
        <v>1.0438932658955984</v>
      </c>
      <c r="M15" s="19">
        <f t="shared" si="11"/>
        <v>1.0101273749746771</v>
      </c>
      <c r="N15" s="19">
        <f>O6/N6</f>
        <v>1.0037394495075613</v>
      </c>
      <c r="O15" s="19"/>
    </row>
    <row r="16" spans="1:26" x14ac:dyDescent="0.25">
      <c r="A16" s="14">
        <v>2</v>
      </c>
      <c r="B16" s="19">
        <f t="shared" ref="B16:B19" si="12">C7/B7</f>
        <v>2.7883144730528739</v>
      </c>
      <c r="C16" s="19">
        <f t="shared" si="10"/>
        <v>1.3653954036009728</v>
      </c>
      <c r="D16" s="19">
        <f t="shared" si="10"/>
        <v>1.1111339256441743</v>
      </c>
      <c r="E16" s="19">
        <f t="shared" si="10"/>
        <v>1.0399529299510999</v>
      </c>
      <c r="F16" s="19"/>
      <c r="G16" s="19"/>
      <c r="I16" s="14">
        <v>2</v>
      </c>
      <c r="J16" s="19">
        <f t="shared" ref="J16:M19" si="13">K7/J7</f>
        <v>1.8410731921332133</v>
      </c>
      <c r="K16" s="19">
        <f t="shared" si="13"/>
        <v>1.2108169195294383</v>
      </c>
      <c r="L16" s="19">
        <f t="shared" si="13"/>
        <v>1.0449859136323301</v>
      </c>
      <c r="M16" s="19">
        <f t="shared" si="13"/>
        <v>1.009624309684547</v>
      </c>
      <c r="N16" s="19"/>
      <c r="O16" s="19"/>
      <c r="R16" s="41" t="s">
        <v>43</v>
      </c>
      <c r="U16" s="40" t="s">
        <v>44</v>
      </c>
    </row>
    <row r="17" spans="1:27" x14ac:dyDescent="0.25">
      <c r="A17" s="14">
        <v>3</v>
      </c>
      <c r="B17" s="19">
        <f t="shared" si="12"/>
        <v>2.2921411107760181</v>
      </c>
      <c r="C17" s="19">
        <f t="shared" si="10"/>
        <v>1.32246833760799</v>
      </c>
      <c r="D17" s="19">
        <f t="shared" si="10"/>
        <v>1.1228555756110361</v>
      </c>
      <c r="E17" s="19"/>
      <c r="F17" s="19"/>
      <c r="G17" s="19"/>
      <c r="I17" s="14">
        <v>3</v>
      </c>
      <c r="J17" s="19">
        <f t="shared" si="13"/>
        <v>2.0005030187066972</v>
      </c>
      <c r="K17" s="19">
        <f t="shared" si="13"/>
        <v>1.2007847452711491</v>
      </c>
      <c r="L17" s="19">
        <f t="shared" si="13"/>
        <v>1.0464487955320003</v>
      </c>
      <c r="M17" s="19"/>
      <c r="N17" s="19"/>
      <c r="O17" s="19"/>
      <c r="U17" s="40" t="s">
        <v>45</v>
      </c>
    </row>
    <row r="18" spans="1:27" x14ac:dyDescent="0.25">
      <c r="A18" s="14">
        <v>4</v>
      </c>
      <c r="B18" s="19">
        <f t="shared" si="12"/>
        <v>2.6136551645261097</v>
      </c>
      <c r="C18" s="19">
        <f t="shared" si="10"/>
        <v>1.3813127373459868</v>
      </c>
      <c r="D18" s="19"/>
      <c r="E18" s="19"/>
      <c r="F18" s="19"/>
      <c r="G18" s="19"/>
      <c r="I18" s="14">
        <v>4</v>
      </c>
      <c r="J18" s="19">
        <f t="shared" si="13"/>
        <v>1.9724252406210776</v>
      </c>
      <c r="K18" s="19">
        <f t="shared" si="13"/>
        <v>1.2160794244682225</v>
      </c>
      <c r="L18" s="19"/>
      <c r="M18" s="19"/>
      <c r="N18" s="19"/>
      <c r="O18" s="19"/>
    </row>
    <row r="19" spans="1:27" x14ac:dyDescent="0.25">
      <c r="A19" s="14">
        <v>5</v>
      </c>
      <c r="B19" s="19">
        <f t="shared" si="12"/>
        <v>2.3710059931325578</v>
      </c>
      <c r="C19" s="19"/>
      <c r="D19" s="19"/>
      <c r="E19" s="19"/>
      <c r="F19" s="19"/>
      <c r="G19" s="19"/>
      <c r="I19" s="14">
        <v>5</v>
      </c>
      <c r="J19" s="19">
        <f t="shared" si="13"/>
        <v>2.1772910267980672</v>
      </c>
      <c r="K19" s="19"/>
      <c r="L19" s="19"/>
      <c r="M19" s="19"/>
      <c r="N19" s="19"/>
      <c r="O19" s="19"/>
      <c r="R19" t="s">
        <v>46</v>
      </c>
      <c r="T19" s="3" t="s">
        <v>47</v>
      </c>
      <c r="U19" s="26" t="s">
        <v>19</v>
      </c>
      <c r="V19" s="42" t="s">
        <v>48</v>
      </c>
      <c r="W19" s="26" t="s">
        <v>18</v>
      </c>
      <c r="X19" s="3" t="s">
        <v>47</v>
      </c>
      <c r="Y19" s="19" t="s">
        <v>65</v>
      </c>
      <c r="Z19" s="19"/>
      <c r="AA19" s="20"/>
    </row>
    <row r="20" spans="1:27" x14ac:dyDescent="0.25">
      <c r="T20" s="3"/>
      <c r="V20" s="42"/>
    </row>
    <row r="21" spans="1:27" x14ac:dyDescent="0.25">
      <c r="A21" t="s">
        <v>7</v>
      </c>
      <c r="B21" s="68">
        <f>AVERAGE(B15:B19)</f>
        <v>2.5117371522832874</v>
      </c>
      <c r="C21" s="68">
        <f>AVERAGE(C15:C19)</f>
        <v>1.3640656791102765</v>
      </c>
      <c r="D21" s="68">
        <f>AVERAGE(D15:D19)</f>
        <v>1.1117072062217737</v>
      </c>
      <c r="E21" s="68">
        <f>AVERAGE(E15:E19)</f>
        <v>1.0386798868280551</v>
      </c>
      <c r="F21" s="68">
        <f>AVERAGE(F15:F19)</f>
        <v>1.01744902374667</v>
      </c>
      <c r="G21" s="20"/>
      <c r="I21" t="s">
        <v>7</v>
      </c>
      <c r="J21" s="68">
        <f>AVERAGE(J15:J19)</f>
        <v>2.0070935629436084</v>
      </c>
      <c r="K21" s="68">
        <f>AVERAGE(K15:K19)</f>
        <v>1.210815859429609</v>
      </c>
      <c r="L21" s="68">
        <f>AVERAGE(L15:L19)</f>
        <v>1.0451093250199763</v>
      </c>
      <c r="M21" s="68">
        <f>AVERAGE(M15:M19)</f>
        <v>1.0098758423296119</v>
      </c>
      <c r="N21" s="68">
        <f>AVERAGE(N15:N19)</f>
        <v>1.0037394495075613</v>
      </c>
      <c r="O21" s="20"/>
      <c r="R21" t="s">
        <v>49</v>
      </c>
      <c r="V21" s="20"/>
      <c r="W21" s="20"/>
      <c r="X21" s="20"/>
      <c r="Y21" s="20"/>
      <c r="Z21" s="20"/>
      <c r="AA21" s="21"/>
    </row>
    <row r="22" spans="1:27" x14ac:dyDescent="0.25">
      <c r="A22" t="s">
        <v>50</v>
      </c>
      <c r="B22" s="22">
        <f>SUM(C6:C11)/SUM(B6:B11)</f>
        <v>2.0745873289547929</v>
      </c>
      <c r="C22" s="22">
        <f>SUM(D6:D11)/SUM(C6:C11)</f>
        <v>1.0903531660240702</v>
      </c>
      <c r="D22" s="22">
        <f>SUM(E6:E11)/SUM(D6:D11)</f>
        <v>0.83161768591044849</v>
      </c>
      <c r="E22" s="22">
        <f>SUM(F6:F11)/SUM(E6:E11)</f>
        <v>0.69151208339419035</v>
      </c>
      <c r="F22" s="22">
        <f>SUM(G6:G11)/SUM(F6:F11)</f>
        <v>0.5083816202957544</v>
      </c>
      <c r="G22" s="22"/>
      <c r="I22" t="s">
        <v>50</v>
      </c>
      <c r="J22" s="22">
        <f>SUM(K6:K11)/SUM(J6:J11)</f>
        <v>1.6332235693622326</v>
      </c>
      <c r="K22" s="22">
        <f>SUM(L6:L11)/SUM(K6:K11)</f>
        <v>0.96274938307411195</v>
      </c>
      <c r="L22" s="22">
        <f>SUM(M6:M11)/SUM(L6:L11)</f>
        <v>0.78372019784780667</v>
      </c>
      <c r="M22" s="22">
        <f>SUM(N6:N11)/SUM(M6:M11)</f>
        <v>0.67345369026844037</v>
      </c>
      <c r="N22" s="22">
        <f>SUM(O6:O11)/SUM(N6:N11)</f>
        <v>0.50179532560686757</v>
      </c>
      <c r="O22" s="22"/>
      <c r="T22" s="3" t="s">
        <v>47</v>
      </c>
      <c r="U22" s="26" t="s">
        <v>20</v>
      </c>
      <c r="V22" s="42" t="s">
        <v>48</v>
      </c>
      <c r="W22" s="26" t="s">
        <v>19</v>
      </c>
      <c r="X22" s="3" t="s">
        <v>47</v>
      </c>
      <c r="Y22" s="22" t="s">
        <v>66</v>
      </c>
      <c r="Z22" s="22"/>
      <c r="AA22" s="21"/>
    </row>
    <row r="23" spans="1:27" x14ac:dyDescent="0.25">
      <c r="A23" t="s">
        <v>8</v>
      </c>
      <c r="B23" s="20">
        <f>MEDIAN(B15:B19)</f>
        <v>2.4935690199288776</v>
      </c>
      <c r="C23" s="20">
        <f>MEDIAN(C15:C19)</f>
        <v>1.3733540704734799</v>
      </c>
      <c r="D23" s="20">
        <f>MEDIAN(D15:D19)</f>
        <v>1.1111339256441743</v>
      </c>
      <c r="E23" s="20">
        <f>MEDIAN(E15:E19)</f>
        <v>1.0386798868280551</v>
      </c>
      <c r="F23" s="20">
        <f>MEDIAN(F15:F19)</f>
        <v>1.01744902374667</v>
      </c>
      <c r="G23" s="20"/>
      <c r="I23" t="s">
        <v>8</v>
      </c>
      <c r="J23" s="20">
        <f>MEDIAN(J15:J19)</f>
        <v>2.0005030187066972</v>
      </c>
      <c r="K23" s="20">
        <f>MEDIAN(K15:K19)</f>
        <v>1.2131996339895319</v>
      </c>
      <c r="L23" s="20">
        <f>MEDIAN(L15:L19)</f>
        <v>1.0449859136323301</v>
      </c>
      <c r="M23" s="20">
        <f>MEDIAN(M15:M19)</f>
        <v>1.0098758423296119</v>
      </c>
      <c r="N23" s="20">
        <f>MEDIAN(N15:N19)</f>
        <v>1.0037394495075613</v>
      </c>
      <c r="O23" s="20"/>
      <c r="R23" t="s">
        <v>51</v>
      </c>
      <c r="V23" s="20"/>
      <c r="W23" s="20"/>
      <c r="X23" s="20"/>
      <c r="Y23" s="20"/>
      <c r="Z23" s="20"/>
      <c r="AA23" s="21"/>
    </row>
    <row r="24" spans="1:27" x14ac:dyDescent="0.25">
      <c r="T24" s="3" t="s">
        <v>47</v>
      </c>
      <c r="U24" s="26" t="s">
        <v>21</v>
      </c>
      <c r="V24" s="42" t="s">
        <v>48</v>
      </c>
      <c r="W24" s="26" t="s">
        <v>19</v>
      </c>
      <c r="X24" s="3" t="s">
        <v>47</v>
      </c>
      <c r="Y24" s="22" t="s">
        <v>67</v>
      </c>
    </row>
    <row r="25" spans="1:27" x14ac:dyDescent="0.25">
      <c r="A25" s="69" t="s">
        <v>9</v>
      </c>
      <c r="B25" s="70">
        <f>B21</f>
        <v>2.5117371522832874</v>
      </c>
      <c r="C25" s="70">
        <f t="shared" ref="C25:F25" si="14">C21</f>
        <v>1.3640656791102765</v>
      </c>
      <c r="D25" s="70">
        <f t="shared" si="14"/>
        <v>1.1117072062217737</v>
      </c>
      <c r="E25" s="70">
        <f t="shared" si="14"/>
        <v>1.0386798868280551</v>
      </c>
      <c r="F25" s="71">
        <f t="shared" si="14"/>
        <v>1.01744902374667</v>
      </c>
      <c r="G25" s="20"/>
      <c r="I25" s="69" t="s">
        <v>9</v>
      </c>
      <c r="J25" s="70">
        <f>J21</f>
        <v>2.0070935629436084</v>
      </c>
      <c r="K25" s="70">
        <f t="shared" ref="K25:N25" si="15">K21</f>
        <v>1.210815859429609</v>
      </c>
      <c r="L25" s="70">
        <f t="shared" si="15"/>
        <v>1.0451093250199763</v>
      </c>
      <c r="M25" s="70">
        <f t="shared" si="15"/>
        <v>1.0098758423296119</v>
      </c>
      <c r="N25" s="71">
        <f t="shared" si="15"/>
        <v>1.0037394495075613</v>
      </c>
      <c r="O25" s="20"/>
      <c r="R25" t="s">
        <v>52</v>
      </c>
      <c r="X25" s="20"/>
      <c r="Y25" s="20"/>
      <c r="Z25" s="20"/>
      <c r="AA25" s="21"/>
    </row>
    <row r="26" spans="1:27" x14ac:dyDescent="0.25">
      <c r="A26" s="23" t="s">
        <v>10</v>
      </c>
      <c r="B26" s="20">
        <f t="shared" ref="B26:F26" si="16">C26*B25</f>
        <v>4.0252631138829349</v>
      </c>
      <c r="C26" s="20">
        <f t="shared" si="16"/>
        <v>1.6025813490172651</v>
      </c>
      <c r="D26" s="20">
        <f t="shared" si="16"/>
        <v>1.174856440976187</v>
      </c>
      <c r="E26" s="20">
        <f t="shared" si="16"/>
        <v>1.0568038368385064</v>
      </c>
      <c r="F26" s="20">
        <f t="shared" si="16"/>
        <v>1.01744902374667</v>
      </c>
      <c r="G26" s="21">
        <f>1</f>
        <v>1</v>
      </c>
      <c r="I26" s="23" t="s">
        <v>10</v>
      </c>
      <c r="J26" s="20">
        <f t="shared" ref="J26:N26" si="17">K26*J25</f>
        <v>2.5745208797026198</v>
      </c>
      <c r="K26" s="20">
        <f t="shared" si="17"/>
        <v>1.2827109444398901</v>
      </c>
      <c r="L26" s="20">
        <f t="shared" si="17"/>
        <v>1.0593773895926251</v>
      </c>
      <c r="M26" s="20">
        <f t="shared" si="17"/>
        <v>1.0136522220509094</v>
      </c>
      <c r="N26" s="20">
        <f t="shared" si="17"/>
        <v>1.0037394495075613</v>
      </c>
      <c r="O26" s="21">
        <f>1</f>
        <v>1</v>
      </c>
      <c r="T26" s="3" t="s">
        <v>47</v>
      </c>
      <c r="U26" s="26" t="s">
        <v>20</v>
      </c>
      <c r="V26" s="42" t="s">
        <v>48</v>
      </c>
      <c r="W26" s="26" t="s">
        <v>18</v>
      </c>
      <c r="X26" s="3" t="s">
        <v>47</v>
      </c>
      <c r="Y26" s="22" t="s">
        <v>68</v>
      </c>
      <c r="Z26" s="20"/>
      <c r="AA26" s="20"/>
    </row>
    <row r="27" spans="1:27" x14ac:dyDescent="0.25">
      <c r="A27" s="28" t="s">
        <v>13</v>
      </c>
      <c r="I27" s="28" t="s">
        <v>13</v>
      </c>
      <c r="R27" t="s">
        <v>53</v>
      </c>
    </row>
    <row r="28" spans="1:27" x14ac:dyDescent="0.25">
      <c r="A28" t="s">
        <v>11</v>
      </c>
      <c r="B28" s="43">
        <f>B26*B11</f>
        <v>371.56275369847407</v>
      </c>
      <c r="C28" s="43">
        <f>C26*C10</f>
        <v>362.83893298588004</v>
      </c>
      <c r="D28" s="43">
        <f>D26*D9</f>
        <v>364.42954693148943</v>
      </c>
      <c r="E28" s="43">
        <f>E26*E8</f>
        <v>361.71323740822515</v>
      </c>
      <c r="F28" s="43">
        <f>F26*F7</f>
        <v>360.48562325230097</v>
      </c>
      <c r="G28" s="43">
        <f>G26*G6</f>
        <v>360</v>
      </c>
      <c r="I28" t="s">
        <v>11</v>
      </c>
      <c r="J28" s="43">
        <f>J26*J11</f>
        <v>410.10067770835843</v>
      </c>
      <c r="K28" s="43">
        <f>K26*K10</f>
        <v>371.00390259457401</v>
      </c>
      <c r="L28" s="43">
        <f>L26*L9</f>
        <v>360.14880565088208</v>
      </c>
      <c r="M28" s="43">
        <f>M26*M8</f>
        <v>359.72750398461426</v>
      </c>
      <c r="N28" s="43">
        <f>N26*N7</f>
        <v>360.10675146428019</v>
      </c>
      <c r="O28" s="43">
        <f>O26*O6</f>
        <v>360</v>
      </c>
      <c r="T28" s="3" t="s">
        <v>47</v>
      </c>
      <c r="U28" s="26" t="s">
        <v>21</v>
      </c>
      <c r="V28" s="42" t="s">
        <v>48</v>
      </c>
      <c r="W28" s="26" t="s">
        <v>18</v>
      </c>
      <c r="X28" s="3" t="s">
        <v>47</v>
      </c>
      <c r="Y28" s="22" t="s">
        <v>69</v>
      </c>
      <c r="Z28" s="24"/>
      <c r="AA28" s="24"/>
    </row>
    <row r="29" spans="1:27" x14ac:dyDescent="0.25">
      <c r="A29" s="25" t="s">
        <v>12</v>
      </c>
      <c r="B29" s="14">
        <v>6</v>
      </c>
      <c r="C29" s="14">
        <v>5</v>
      </c>
      <c r="D29" s="14">
        <v>4</v>
      </c>
      <c r="E29" s="14">
        <v>3</v>
      </c>
      <c r="F29" s="14">
        <v>2</v>
      </c>
      <c r="G29" s="14">
        <v>1</v>
      </c>
      <c r="I29" s="25" t="s">
        <v>12</v>
      </c>
      <c r="J29" s="14">
        <v>6</v>
      </c>
      <c r="K29" s="14">
        <v>5</v>
      </c>
      <c r="L29" s="14">
        <v>4</v>
      </c>
      <c r="M29" s="14">
        <v>3</v>
      </c>
      <c r="N29" s="14">
        <v>2</v>
      </c>
      <c r="O29" s="14">
        <v>1</v>
      </c>
    </row>
    <row r="30" spans="1:27" x14ac:dyDescent="0.25">
      <c r="Q30" s="44" t="s">
        <v>54</v>
      </c>
      <c r="R30" s="45" t="s">
        <v>55</v>
      </c>
    </row>
    <row r="31" spans="1:27" x14ac:dyDescent="0.25">
      <c r="B31" s="40" t="s">
        <v>56</v>
      </c>
      <c r="R31" s="40" t="s">
        <v>57</v>
      </c>
      <c r="T31" s="3"/>
      <c r="U31" s="26"/>
      <c r="V31" s="42"/>
      <c r="W31" s="26"/>
      <c r="X31" s="24"/>
    </row>
    <row r="32" spans="1:27" x14ac:dyDescent="0.25">
      <c r="B32" s="40" t="s">
        <v>58</v>
      </c>
      <c r="R32" s="40" t="s">
        <v>59</v>
      </c>
    </row>
    <row r="33" spans="2:18" x14ac:dyDescent="0.25">
      <c r="B33" s="40" t="s">
        <v>60</v>
      </c>
      <c r="R33" s="40" t="s">
        <v>61</v>
      </c>
    </row>
    <row r="34" spans="2:18" x14ac:dyDescent="0.25">
      <c r="B34" s="40" t="s">
        <v>62</v>
      </c>
      <c r="R34" s="40" t="s">
        <v>63</v>
      </c>
    </row>
    <row r="35" spans="2:18" x14ac:dyDescent="0.25">
      <c r="B35" s="40"/>
      <c r="R35" s="40" t="s">
        <v>64</v>
      </c>
    </row>
  </sheetData>
  <conditionalFormatting sqref="S25:S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Title</vt:lpstr>
      <vt:lpstr>original</vt:lpstr>
      <vt:lpstr>original!Print_Area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2020-05-12T19:29:06Z</cp:lastPrinted>
  <dcterms:created xsi:type="dcterms:W3CDTF">2020-05-12T19:24:08Z</dcterms:created>
  <dcterms:modified xsi:type="dcterms:W3CDTF">2020-05-23T16:10:32Z</dcterms:modified>
</cp:coreProperties>
</file>