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OneDrive\Exam 5\Excel Demos\"/>
    </mc:Choice>
  </mc:AlternateContent>
  <bookViews>
    <workbookView xWindow="0" yWindow="0" windowWidth="24000" windowHeight="9735"/>
  </bookViews>
  <sheets>
    <sheet name="title" sheetId="7" r:id="rId1"/>
    <sheet name="LOB1+5%" sheetId="1" r:id="rId2"/>
    <sheet name="LOB2+5%" sheetId="9" r:id="rId3"/>
    <sheet name="Scenario 5 SUM(1+2)" sheetId="11" r:id="rId4"/>
    <sheet name="LOB2+30%" sheetId="10" r:id="rId5"/>
    <sheet name="Scenario 6 newSUM(1+2)" sheetId="12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0" i="12" l="1"/>
  <c r="R30" i="12"/>
  <c r="S30" i="12"/>
  <c r="B18" i="11" l="1"/>
  <c r="B19" i="11" s="1"/>
  <c r="B20" i="11" s="1"/>
  <c r="B21" i="11" s="1"/>
  <c r="B22" i="11" s="1"/>
  <c r="AB24" i="11" l="1"/>
  <c r="AB23" i="11"/>
  <c r="AG22" i="11"/>
  <c r="AG21" i="11"/>
  <c r="AF21" i="11"/>
  <c r="AG20" i="11"/>
  <c r="AF20" i="11"/>
  <c r="AE20" i="11"/>
  <c r="AG19" i="11"/>
  <c r="AF19" i="11"/>
  <c r="AE19" i="11"/>
  <c r="AD19" i="11"/>
  <c r="AG18" i="11"/>
  <c r="AF18" i="11"/>
  <c r="AF23" i="11" s="1"/>
  <c r="AE18" i="11"/>
  <c r="AD18" i="11"/>
  <c r="AC18" i="11"/>
  <c r="AG17" i="11"/>
  <c r="AG23" i="11" s="1"/>
  <c r="AG24" i="11" s="1"/>
  <c r="L22" i="11" s="1"/>
  <c r="AF17" i="11"/>
  <c r="AE17" i="11"/>
  <c r="AE23" i="11" s="1"/>
  <c r="AD17" i="11"/>
  <c r="AD23" i="11" s="1"/>
  <c r="AC17" i="11"/>
  <c r="AC23" i="11" s="1"/>
  <c r="AC24" i="11" s="1"/>
  <c r="L18" i="11" s="1"/>
  <c r="AB17" i="11"/>
  <c r="AC14" i="11"/>
  <c r="L8" i="11" s="1"/>
  <c r="AB14" i="11"/>
  <c r="L7" i="11" s="1"/>
  <c r="AB13" i="11"/>
  <c r="AC13" i="11"/>
  <c r="AD13" i="11"/>
  <c r="AD14" i="11" s="1"/>
  <c r="L9" i="11" s="1"/>
  <c r="AE13" i="11"/>
  <c r="AF13" i="11"/>
  <c r="AG13" i="11"/>
  <c r="AG14" i="11" s="1"/>
  <c r="L12" i="11" s="1"/>
  <c r="AG12" i="11"/>
  <c r="AG11" i="11"/>
  <c r="AF11" i="11"/>
  <c r="AG10" i="11"/>
  <c r="AF10" i="11"/>
  <c r="AE10" i="11"/>
  <c r="AG9" i="11"/>
  <c r="AF9" i="11"/>
  <c r="AE9" i="11"/>
  <c r="AD9" i="11"/>
  <c r="AG8" i="11"/>
  <c r="AF8" i="11"/>
  <c r="AE8" i="11"/>
  <c r="AD8" i="11"/>
  <c r="AC8" i="11"/>
  <c r="AG7" i="11"/>
  <c r="AF7" i="11"/>
  <c r="AE7" i="11"/>
  <c r="AD7" i="11"/>
  <c r="AC7" i="11"/>
  <c r="AB7" i="11"/>
  <c r="L17" i="11" l="1"/>
  <c r="AE14" i="11"/>
  <c r="L10" i="11" s="1"/>
  <c r="AF14" i="11"/>
  <c r="L11" i="11" s="1"/>
  <c r="AF24" i="11"/>
  <c r="L21" i="11" s="1"/>
  <c r="AD24" i="11"/>
  <c r="L19" i="11" s="1"/>
  <c r="AE24" i="11"/>
  <c r="L20" i="11" s="1"/>
  <c r="K12" i="12" l="1"/>
  <c r="J12" i="12"/>
  <c r="J22" i="12" s="1"/>
  <c r="K11" i="12"/>
  <c r="J11" i="12"/>
  <c r="K10" i="12"/>
  <c r="J10" i="12"/>
  <c r="J20" i="12" s="1"/>
  <c r="K9" i="12"/>
  <c r="J9" i="12"/>
  <c r="J19" i="12" s="1"/>
  <c r="K8" i="12"/>
  <c r="J8" i="12"/>
  <c r="J18" i="12" s="1"/>
  <c r="K7" i="12"/>
  <c r="J7" i="12"/>
  <c r="J17" i="12" s="1"/>
  <c r="Q12" i="12"/>
  <c r="AG22" i="12" s="1"/>
  <c r="R11" i="12"/>
  <c r="AG21" i="12" s="1"/>
  <c r="Q11" i="12"/>
  <c r="AF21" i="12" s="1"/>
  <c r="S10" i="12"/>
  <c r="AG20" i="12" s="1"/>
  <c r="R10" i="12"/>
  <c r="AF20" i="12" s="1"/>
  <c r="Q10" i="12"/>
  <c r="AE20" i="12" s="1"/>
  <c r="T9" i="12"/>
  <c r="AG19" i="12" s="1"/>
  <c r="S9" i="12"/>
  <c r="AF19" i="12" s="1"/>
  <c r="R9" i="12"/>
  <c r="AE19" i="12" s="1"/>
  <c r="Q9" i="12"/>
  <c r="AD19" i="12" s="1"/>
  <c r="U8" i="12"/>
  <c r="AG18" i="12" s="1"/>
  <c r="T8" i="12"/>
  <c r="AF18" i="12" s="1"/>
  <c r="S8" i="12"/>
  <c r="AE18" i="12" s="1"/>
  <c r="R8" i="12"/>
  <c r="AD18" i="12" s="1"/>
  <c r="Q8" i="12"/>
  <c r="AC18" i="12" s="1"/>
  <c r="V7" i="12"/>
  <c r="U7" i="12"/>
  <c r="AF17" i="12" s="1"/>
  <c r="T7" i="12"/>
  <c r="AE17" i="12" s="1"/>
  <c r="AE23" i="12" s="1"/>
  <c r="S7" i="12"/>
  <c r="AD17" i="12" s="1"/>
  <c r="AD23" i="12" s="1"/>
  <c r="R7" i="12"/>
  <c r="AC17" i="12" s="1"/>
  <c r="Q7" i="12"/>
  <c r="AB17" i="12" s="1"/>
  <c r="AB23" i="12" s="1"/>
  <c r="AB24" i="12" s="1"/>
  <c r="L17" i="12" s="1"/>
  <c r="C12" i="12"/>
  <c r="AG12" i="12" s="1"/>
  <c r="D11" i="12"/>
  <c r="AG11" i="12" s="1"/>
  <c r="C11" i="12"/>
  <c r="AF11" i="12" s="1"/>
  <c r="E10" i="12"/>
  <c r="AG10" i="12" s="1"/>
  <c r="D10" i="12"/>
  <c r="AF10" i="12" s="1"/>
  <c r="C10" i="12"/>
  <c r="AE10" i="12" s="1"/>
  <c r="F9" i="12"/>
  <c r="AG9" i="12" s="1"/>
  <c r="E9" i="12"/>
  <c r="AF9" i="12" s="1"/>
  <c r="D9" i="12"/>
  <c r="AE9" i="12" s="1"/>
  <c r="C9" i="12"/>
  <c r="AD9" i="12" s="1"/>
  <c r="G8" i="12"/>
  <c r="AG8" i="12" s="1"/>
  <c r="F8" i="12"/>
  <c r="AF8" i="12" s="1"/>
  <c r="E8" i="12"/>
  <c r="AE8" i="12" s="1"/>
  <c r="D8" i="12"/>
  <c r="AD8" i="12" s="1"/>
  <c r="C8" i="12"/>
  <c r="AC8" i="12" s="1"/>
  <c r="H7" i="12"/>
  <c r="AG7" i="12" s="1"/>
  <c r="G7" i="12"/>
  <c r="AF7" i="12" s="1"/>
  <c r="AF13" i="12" s="1"/>
  <c r="F7" i="12"/>
  <c r="AE7" i="12" s="1"/>
  <c r="AE13" i="12" s="1"/>
  <c r="E7" i="12"/>
  <c r="AD7" i="12" s="1"/>
  <c r="D7" i="12"/>
  <c r="AC7" i="12" s="1"/>
  <c r="C7" i="12"/>
  <c r="AB7" i="12" s="1"/>
  <c r="AB13" i="12" s="1"/>
  <c r="AB14" i="12" s="1"/>
  <c r="L7" i="12" s="1"/>
  <c r="J21" i="12"/>
  <c r="P17" i="12"/>
  <c r="P18" i="12" s="1"/>
  <c r="P19" i="12" s="1"/>
  <c r="P20" i="12" s="1"/>
  <c r="P21" i="12" s="1"/>
  <c r="P22" i="12" s="1"/>
  <c r="C16" i="12"/>
  <c r="P8" i="12"/>
  <c r="P9" i="12" s="1"/>
  <c r="P10" i="12" s="1"/>
  <c r="P11" i="12" s="1"/>
  <c r="P12" i="12" s="1"/>
  <c r="B8" i="12"/>
  <c r="B9" i="12" s="1"/>
  <c r="B10" i="12" s="1"/>
  <c r="B11" i="12" s="1"/>
  <c r="B12" i="12" s="1"/>
  <c r="S6" i="12"/>
  <c r="R6" i="12"/>
  <c r="D6" i="12"/>
  <c r="E6" i="12" s="1"/>
  <c r="K12" i="11"/>
  <c r="K11" i="11"/>
  <c r="K10" i="11"/>
  <c r="K9" i="11"/>
  <c r="K8" i="11"/>
  <c r="K7" i="11"/>
  <c r="J12" i="11"/>
  <c r="J11" i="11"/>
  <c r="J21" i="11" s="1"/>
  <c r="J10" i="11"/>
  <c r="J20" i="11" s="1"/>
  <c r="J9" i="11"/>
  <c r="J19" i="11" s="1"/>
  <c r="J8" i="11"/>
  <c r="J7" i="11"/>
  <c r="Q12" i="11"/>
  <c r="R11" i="11"/>
  <c r="Q11" i="11"/>
  <c r="S10" i="11"/>
  <c r="R10" i="11"/>
  <c r="Q10" i="11"/>
  <c r="T9" i="11"/>
  <c r="S9" i="11"/>
  <c r="R9" i="11"/>
  <c r="Q9" i="11"/>
  <c r="U8" i="11"/>
  <c r="T8" i="11"/>
  <c r="S8" i="11"/>
  <c r="R8" i="11"/>
  <c r="Q8" i="11"/>
  <c r="V7" i="11"/>
  <c r="V33" i="11" s="1"/>
  <c r="U7" i="11"/>
  <c r="T7" i="11"/>
  <c r="S7" i="11"/>
  <c r="R7" i="11"/>
  <c r="Q7" i="11"/>
  <c r="C12" i="11"/>
  <c r="D11" i="11"/>
  <c r="C11" i="11"/>
  <c r="E10" i="11"/>
  <c r="D10" i="11"/>
  <c r="C10" i="11"/>
  <c r="F9" i="11"/>
  <c r="E9" i="11"/>
  <c r="D9" i="11"/>
  <c r="C9" i="11"/>
  <c r="G8" i="11"/>
  <c r="F8" i="11"/>
  <c r="E8" i="11"/>
  <c r="D8" i="11"/>
  <c r="C8" i="11"/>
  <c r="C18" i="11" s="1"/>
  <c r="H7" i="11"/>
  <c r="H33" i="11" s="1"/>
  <c r="G7" i="11"/>
  <c r="F7" i="11"/>
  <c r="E7" i="11"/>
  <c r="E17" i="11" s="1"/>
  <c r="D7" i="11"/>
  <c r="C7" i="11"/>
  <c r="J22" i="11"/>
  <c r="J18" i="11"/>
  <c r="P17" i="11"/>
  <c r="P18" i="11" s="1"/>
  <c r="P19" i="11" s="1"/>
  <c r="P20" i="11" s="1"/>
  <c r="P21" i="11" s="1"/>
  <c r="P22" i="11" s="1"/>
  <c r="P8" i="11"/>
  <c r="P9" i="11" s="1"/>
  <c r="P10" i="11" s="1"/>
  <c r="P11" i="11" s="1"/>
  <c r="P12" i="11" s="1"/>
  <c r="B8" i="11"/>
  <c r="B9" i="11" s="1"/>
  <c r="B10" i="11" s="1"/>
  <c r="B11" i="11" s="1"/>
  <c r="B12" i="11" s="1"/>
  <c r="R6" i="11"/>
  <c r="D6" i="11"/>
  <c r="C16" i="11" s="1"/>
  <c r="V33" i="10"/>
  <c r="H33" i="10"/>
  <c r="U25" i="10"/>
  <c r="T25" i="10"/>
  <c r="S25" i="10"/>
  <c r="R25" i="10"/>
  <c r="Q25" i="10"/>
  <c r="G25" i="10"/>
  <c r="F25" i="10"/>
  <c r="E25" i="10"/>
  <c r="D25" i="10"/>
  <c r="C25" i="10"/>
  <c r="N22" i="10"/>
  <c r="J22" i="10"/>
  <c r="Q21" i="10"/>
  <c r="N21" i="10"/>
  <c r="J21" i="10"/>
  <c r="C21" i="10"/>
  <c r="R20" i="10"/>
  <c r="Q20" i="10"/>
  <c r="N20" i="10"/>
  <c r="J20" i="10"/>
  <c r="D20" i="10"/>
  <c r="C20" i="10"/>
  <c r="S19" i="10"/>
  <c r="R19" i="10"/>
  <c r="Q19" i="10"/>
  <c r="N19" i="10"/>
  <c r="J19" i="10"/>
  <c r="E19" i="10"/>
  <c r="D19" i="10"/>
  <c r="C19" i="10"/>
  <c r="T18" i="10"/>
  <c r="S18" i="10"/>
  <c r="R18" i="10"/>
  <c r="Q18" i="10"/>
  <c r="N18" i="10"/>
  <c r="J18" i="10"/>
  <c r="F18" i="10"/>
  <c r="E18" i="10"/>
  <c r="D18" i="10"/>
  <c r="C18" i="10"/>
  <c r="U17" i="10"/>
  <c r="U26" i="10" s="1"/>
  <c r="T17" i="10"/>
  <c r="T27" i="10" s="1"/>
  <c r="S17" i="10"/>
  <c r="R17" i="10"/>
  <c r="Q17" i="10"/>
  <c r="Q27" i="10" s="1"/>
  <c r="P17" i="10"/>
  <c r="P18" i="10" s="1"/>
  <c r="P19" i="10" s="1"/>
  <c r="P20" i="10" s="1"/>
  <c r="P21" i="10" s="1"/>
  <c r="P22" i="10" s="1"/>
  <c r="N17" i="10"/>
  <c r="K17" i="10"/>
  <c r="J17" i="10"/>
  <c r="G17" i="10"/>
  <c r="G24" i="10" s="1"/>
  <c r="G30" i="10" s="1"/>
  <c r="G31" i="10" s="1"/>
  <c r="F17" i="10"/>
  <c r="E17" i="10"/>
  <c r="D17" i="10"/>
  <c r="C17" i="10"/>
  <c r="B9" i="10"/>
  <c r="B10" i="10" s="1"/>
  <c r="B11" i="10" s="1"/>
  <c r="B12" i="10" s="1"/>
  <c r="P8" i="10"/>
  <c r="P9" i="10" s="1"/>
  <c r="P10" i="10" s="1"/>
  <c r="P11" i="10" s="1"/>
  <c r="P12" i="10" s="1"/>
  <c r="B8" i="10"/>
  <c r="M7" i="10"/>
  <c r="R6" i="10"/>
  <c r="D6" i="10"/>
  <c r="E6" i="10" s="1"/>
  <c r="V33" i="9"/>
  <c r="H33" i="9"/>
  <c r="M7" i="9" s="1"/>
  <c r="U25" i="9"/>
  <c r="T25" i="9"/>
  <c r="S25" i="9"/>
  <c r="R25" i="9"/>
  <c r="Q25" i="9"/>
  <c r="G25" i="9"/>
  <c r="F25" i="9"/>
  <c r="E25" i="9"/>
  <c r="D25" i="9"/>
  <c r="C25" i="9"/>
  <c r="N22" i="9"/>
  <c r="J22" i="9"/>
  <c r="Q21" i="9"/>
  <c r="N21" i="9"/>
  <c r="J21" i="9"/>
  <c r="C21" i="9"/>
  <c r="R20" i="9"/>
  <c r="Q20" i="9"/>
  <c r="N20" i="9"/>
  <c r="J20" i="9"/>
  <c r="D20" i="9"/>
  <c r="C20" i="9"/>
  <c r="S19" i="9"/>
  <c r="R19" i="9"/>
  <c r="Q19" i="9"/>
  <c r="N19" i="9"/>
  <c r="J19" i="9"/>
  <c r="E19" i="9"/>
  <c r="D19" i="9"/>
  <c r="C19" i="9"/>
  <c r="T18" i="9"/>
  <c r="S18" i="9"/>
  <c r="R18" i="9"/>
  <c r="Q18" i="9"/>
  <c r="N18" i="9"/>
  <c r="J18" i="9"/>
  <c r="F18" i="9"/>
  <c r="E18" i="9"/>
  <c r="D18" i="9"/>
  <c r="C18" i="9"/>
  <c r="U17" i="9"/>
  <c r="U26" i="9" s="1"/>
  <c r="T17" i="9"/>
  <c r="T27" i="9" s="1"/>
  <c r="S17" i="9"/>
  <c r="R17" i="9"/>
  <c r="Q17" i="9"/>
  <c r="P17" i="9"/>
  <c r="P18" i="9" s="1"/>
  <c r="P19" i="9" s="1"/>
  <c r="P20" i="9" s="1"/>
  <c r="P21" i="9" s="1"/>
  <c r="P22" i="9" s="1"/>
  <c r="N17" i="9"/>
  <c r="K17" i="9"/>
  <c r="J17" i="9"/>
  <c r="M17" i="9" s="1"/>
  <c r="G17" i="9"/>
  <c r="G26" i="9" s="1"/>
  <c r="F17" i="9"/>
  <c r="E17" i="9"/>
  <c r="D17" i="9"/>
  <c r="C17" i="9"/>
  <c r="B9" i="9"/>
  <c r="B10" i="9" s="1"/>
  <c r="B11" i="9" s="1"/>
  <c r="B12" i="9" s="1"/>
  <c r="P8" i="9"/>
  <c r="P9" i="9" s="1"/>
  <c r="P10" i="9" s="1"/>
  <c r="P11" i="9" s="1"/>
  <c r="P12" i="9" s="1"/>
  <c r="B8" i="9"/>
  <c r="R6" i="9"/>
  <c r="D6" i="9"/>
  <c r="AF14" i="12" l="1"/>
  <c r="L11" i="12" s="1"/>
  <c r="AE24" i="12"/>
  <c r="L20" i="12" s="1"/>
  <c r="AD13" i="12"/>
  <c r="AE14" i="12" s="1"/>
  <c r="L10" i="12" s="1"/>
  <c r="AC13" i="12"/>
  <c r="AC14" i="12" s="1"/>
  <c r="L8" i="12" s="1"/>
  <c r="AG13" i="12"/>
  <c r="AG14" i="12" s="1"/>
  <c r="L12" i="12" s="1"/>
  <c r="AC23" i="12"/>
  <c r="AC24" i="12" s="1"/>
  <c r="L18" i="12" s="1"/>
  <c r="V33" i="12"/>
  <c r="M17" i="12" s="1"/>
  <c r="AG17" i="12"/>
  <c r="AG23" i="12" s="1"/>
  <c r="AF23" i="12"/>
  <c r="AF24" i="12" s="1"/>
  <c r="L21" i="12" s="1"/>
  <c r="T17" i="12"/>
  <c r="T26" i="12" s="1"/>
  <c r="R18" i="12"/>
  <c r="E6" i="11"/>
  <c r="S17" i="11"/>
  <c r="Q21" i="11"/>
  <c r="S17" i="12"/>
  <c r="E6" i="9"/>
  <c r="D16" i="9" s="1"/>
  <c r="T24" i="9"/>
  <c r="T30" i="9" s="1"/>
  <c r="C16" i="9"/>
  <c r="R27" i="9"/>
  <c r="R28" i="9"/>
  <c r="R18" i="11"/>
  <c r="Q19" i="11"/>
  <c r="Q20" i="11"/>
  <c r="C16" i="10"/>
  <c r="M17" i="10"/>
  <c r="R16" i="12"/>
  <c r="C18" i="12"/>
  <c r="T25" i="11"/>
  <c r="Q27" i="9"/>
  <c r="F18" i="11"/>
  <c r="C21" i="11"/>
  <c r="T24" i="10"/>
  <c r="T30" i="10" s="1"/>
  <c r="R27" i="10"/>
  <c r="R28" i="10"/>
  <c r="Q19" i="12"/>
  <c r="Q20" i="12"/>
  <c r="Q21" i="12"/>
  <c r="F18" i="12"/>
  <c r="E19" i="12"/>
  <c r="G17" i="12"/>
  <c r="G24" i="12" s="1"/>
  <c r="G30" i="12" s="1"/>
  <c r="G31" i="12" s="1"/>
  <c r="D20" i="12"/>
  <c r="E17" i="12"/>
  <c r="C21" i="12"/>
  <c r="E28" i="9"/>
  <c r="F26" i="9"/>
  <c r="G25" i="11"/>
  <c r="C19" i="11"/>
  <c r="C20" i="11"/>
  <c r="T17" i="11"/>
  <c r="T26" i="9"/>
  <c r="Q25" i="11"/>
  <c r="E27" i="9"/>
  <c r="E25" i="11"/>
  <c r="D17" i="11"/>
  <c r="D19" i="11"/>
  <c r="Q26" i="9"/>
  <c r="U24" i="9"/>
  <c r="U30" i="9" s="1"/>
  <c r="U31" i="9" s="1"/>
  <c r="U33" i="9" s="1"/>
  <c r="S28" i="9"/>
  <c r="Q28" i="9"/>
  <c r="Q18" i="11"/>
  <c r="R17" i="11"/>
  <c r="S18" i="11"/>
  <c r="S19" i="11"/>
  <c r="R20" i="11"/>
  <c r="D20" i="11"/>
  <c r="D27" i="9"/>
  <c r="C17" i="11"/>
  <c r="E19" i="11"/>
  <c r="C26" i="9"/>
  <c r="D28" i="9"/>
  <c r="F27" i="9"/>
  <c r="E26" i="9"/>
  <c r="C28" i="9"/>
  <c r="C25" i="11"/>
  <c r="Q26" i="10"/>
  <c r="S18" i="12"/>
  <c r="R19" i="12"/>
  <c r="R20" i="12"/>
  <c r="Q25" i="12"/>
  <c r="T18" i="12"/>
  <c r="S19" i="12"/>
  <c r="T26" i="10"/>
  <c r="D28" i="10"/>
  <c r="D27" i="10"/>
  <c r="E28" i="10"/>
  <c r="D25" i="12"/>
  <c r="C19" i="12"/>
  <c r="E27" i="10"/>
  <c r="C28" i="10"/>
  <c r="D17" i="12"/>
  <c r="E18" i="12"/>
  <c r="U24" i="10"/>
  <c r="U30" i="10" s="1"/>
  <c r="U31" i="10" s="1"/>
  <c r="U33" i="10" s="1"/>
  <c r="S28" i="10"/>
  <c r="Q28" i="10"/>
  <c r="Q18" i="12"/>
  <c r="F26" i="10"/>
  <c r="F17" i="12"/>
  <c r="D18" i="12"/>
  <c r="E26" i="10"/>
  <c r="D19" i="12"/>
  <c r="C27" i="10"/>
  <c r="F27" i="10"/>
  <c r="C20" i="12"/>
  <c r="R25" i="12"/>
  <c r="T25" i="12"/>
  <c r="C17" i="12"/>
  <c r="F6" i="12"/>
  <c r="E25" i="12"/>
  <c r="T6" i="12"/>
  <c r="D16" i="12"/>
  <c r="Q16" i="12"/>
  <c r="Q17" i="12"/>
  <c r="U17" i="12"/>
  <c r="F25" i="12"/>
  <c r="S25" i="12"/>
  <c r="H33" i="12"/>
  <c r="M7" i="12" s="1"/>
  <c r="R17" i="12"/>
  <c r="C25" i="12"/>
  <c r="G25" i="12"/>
  <c r="U25" i="12"/>
  <c r="U17" i="11"/>
  <c r="U26" i="11" s="1"/>
  <c r="U25" i="11"/>
  <c r="Q17" i="11"/>
  <c r="D25" i="11"/>
  <c r="M7" i="11"/>
  <c r="J17" i="11"/>
  <c r="M17" i="11" s="1"/>
  <c r="T18" i="11"/>
  <c r="R19" i="11"/>
  <c r="R25" i="11"/>
  <c r="S25" i="11"/>
  <c r="F17" i="11"/>
  <c r="F25" i="11"/>
  <c r="G17" i="11"/>
  <c r="D18" i="11"/>
  <c r="E18" i="11"/>
  <c r="D16" i="11"/>
  <c r="F6" i="11"/>
  <c r="E16" i="11" s="1"/>
  <c r="R16" i="11"/>
  <c r="Q16" i="11"/>
  <c r="S6" i="11"/>
  <c r="G33" i="10"/>
  <c r="M8" i="10" s="1"/>
  <c r="C24" i="10"/>
  <c r="C30" i="10" s="1"/>
  <c r="G26" i="10"/>
  <c r="Q24" i="10"/>
  <c r="Q30" i="10" s="1"/>
  <c r="D26" i="10"/>
  <c r="C26" i="10"/>
  <c r="S27" i="10"/>
  <c r="F6" i="10"/>
  <c r="E16" i="10" s="1"/>
  <c r="S6" i="10"/>
  <c r="D24" i="10"/>
  <c r="D30" i="10" s="1"/>
  <c r="D16" i="10"/>
  <c r="Q16" i="10"/>
  <c r="E24" i="10"/>
  <c r="E30" i="10" s="1"/>
  <c r="R24" i="10"/>
  <c r="R30" i="10" s="1"/>
  <c r="R26" i="10"/>
  <c r="F24" i="10"/>
  <c r="F30" i="10" s="1"/>
  <c r="F31" i="10" s="1"/>
  <c r="S24" i="10"/>
  <c r="S30" i="10" s="1"/>
  <c r="S26" i="10"/>
  <c r="R16" i="9"/>
  <c r="C24" i="9"/>
  <c r="C30" i="9" s="1"/>
  <c r="S27" i="9"/>
  <c r="Q16" i="9"/>
  <c r="E24" i="9"/>
  <c r="E30" i="9" s="1"/>
  <c r="R24" i="9"/>
  <c r="R30" i="9" s="1"/>
  <c r="R26" i="9"/>
  <c r="C27" i="9"/>
  <c r="G24" i="9"/>
  <c r="G30" i="9" s="1"/>
  <c r="G31" i="9" s="1"/>
  <c r="F6" i="9"/>
  <c r="E16" i="9" s="1"/>
  <c r="S6" i="9"/>
  <c r="D24" i="9"/>
  <c r="D30" i="9" s="1"/>
  <c r="Q24" i="9"/>
  <c r="Q30" i="9" s="1"/>
  <c r="D26" i="9"/>
  <c r="F24" i="9"/>
  <c r="F30" i="9" s="1"/>
  <c r="S24" i="9"/>
  <c r="S30" i="9" s="1"/>
  <c r="S26" i="9"/>
  <c r="F24" i="12" l="1"/>
  <c r="F30" i="12" s="1"/>
  <c r="T24" i="12"/>
  <c r="T30" i="12" s="1"/>
  <c r="AG24" i="12"/>
  <c r="L22" i="12" s="1"/>
  <c r="AD14" i="12"/>
  <c r="L9" i="12" s="1"/>
  <c r="AD24" i="12"/>
  <c r="L19" i="12" s="1"/>
  <c r="G26" i="12"/>
  <c r="Q28" i="11"/>
  <c r="F24" i="11"/>
  <c r="F30" i="11" s="1"/>
  <c r="T27" i="12"/>
  <c r="T26" i="11"/>
  <c r="Q26" i="11"/>
  <c r="T31" i="9"/>
  <c r="S26" i="11"/>
  <c r="D28" i="12"/>
  <c r="S28" i="12"/>
  <c r="S24" i="11"/>
  <c r="S30" i="11" s="1"/>
  <c r="Q28" i="12"/>
  <c r="E28" i="12"/>
  <c r="R28" i="11"/>
  <c r="U24" i="11"/>
  <c r="U30" i="11" s="1"/>
  <c r="U31" i="11" s="1"/>
  <c r="U33" i="11" s="1"/>
  <c r="M18" i="11" s="1"/>
  <c r="C28" i="11"/>
  <c r="S27" i="12"/>
  <c r="S26" i="12"/>
  <c r="R28" i="12"/>
  <c r="E26" i="12"/>
  <c r="E27" i="12"/>
  <c r="D26" i="12"/>
  <c r="F26" i="12"/>
  <c r="E24" i="12"/>
  <c r="E30" i="12" s="1"/>
  <c r="C24" i="12"/>
  <c r="C30" i="12" s="1"/>
  <c r="C28" i="12"/>
  <c r="C26" i="12"/>
  <c r="C24" i="11"/>
  <c r="C30" i="11" s="1"/>
  <c r="R26" i="11"/>
  <c r="S28" i="11"/>
  <c r="Q27" i="11"/>
  <c r="R24" i="11"/>
  <c r="R30" i="11" s="1"/>
  <c r="R27" i="11"/>
  <c r="C27" i="11"/>
  <c r="D28" i="11"/>
  <c r="D26" i="11"/>
  <c r="D24" i="11"/>
  <c r="D30" i="11" s="1"/>
  <c r="C26" i="11"/>
  <c r="S27" i="11"/>
  <c r="M18" i="9"/>
  <c r="E27" i="11"/>
  <c r="E26" i="11"/>
  <c r="M18" i="10"/>
  <c r="T31" i="10"/>
  <c r="T33" i="10" s="1"/>
  <c r="S24" i="12"/>
  <c r="D27" i="12"/>
  <c r="F27" i="12"/>
  <c r="D24" i="12"/>
  <c r="D30" i="12" s="1"/>
  <c r="C27" i="12"/>
  <c r="G33" i="12"/>
  <c r="M8" i="12" s="1"/>
  <c r="F31" i="12"/>
  <c r="G6" i="12"/>
  <c r="F16" i="12" s="1"/>
  <c r="R27" i="12"/>
  <c r="R26" i="12"/>
  <c r="R24" i="12"/>
  <c r="U26" i="12"/>
  <c r="U24" i="12"/>
  <c r="U30" i="12" s="1"/>
  <c r="U31" i="12" s="1"/>
  <c r="E16" i="12"/>
  <c r="Q27" i="12"/>
  <c r="Q26" i="12"/>
  <c r="Q24" i="12"/>
  <c r="U6" i="12"/>
  <c r="T16" i="12" s="1"/>
  <c r="S16" i="12"/>
  <c r="T27" i="11"/>
  <c r="T24" i="11"/>
  <c r="T30" i="11" s="1"/>
  <c r="Q24" i="11"/>
  <c r="Q30" i="11" s="1"/>
  <c r="E28" i="11"/>
  <c r="G26" i="11"/>
  <c r="G24" i="11"/>
  <c r="G30" i="11" s="1"/>
  <c r="G31" i="11" s="1"/>
  <c r="G33" i="11" s="1"/>
  <c r="M8" i="11" s="1"/>
  <c r="F26" i="11"/>
  <c r="F27" i="11"/>
  <c r="E24" i="11"/>
  <c r="E30" i="11" s="1"/>
  <c r="D27" i="11"/>
  <c r="T6" i="11"/>
  <c r="S16" i="11" s="1"/>
  <c r="G6" i="11"/>
  <c r="F16" i="11" s="1"/>
  <c r="F33" i="10"/>
  <c r="E31" i="10"/>
  <c r="S31" i="10"/>
  <c r="T6" i="10"/>
  <c r="S16" i="10" s="1"/>
  <c r="G6" i="10"/>
  <c r="F16" i="10"/>
  <c r="R16" i="10"/>
  <c r="F31" i="9"/>
  <c r="G33" i="9"/>
  <c r="T33" i="9"/>
  <c r="S31" i="9"/>
  <c r="T6" i="9"/>
  <c r="G6" i="9"/>
  <c r="F16" i="9" s="1"/>
  <c r="T31" i="11" l="1"/>
  <c r="T33" i="11" s="1"/>
  <c r="M19" i="11" s="1"/>
  <c r="M19" i="9"/>
  <c r="M8" i="9"/>
  <c r="M19" i="10"/>
  <c r="M9" i="10"/>
  <c r="F33" i="12"/>
  <c r="M9" i="12" s="1"/>
  <c r="E31" i="12"/>
  <c r="H6" i="12"/>
  <c r="G16" i="12" s="1"/>
  <c r="V6" i="12"/>
  <c r="U16" i="12"/>
  <c r="U33" i="12"/>
  <c r="M18" i="12" s="1"/>
  <c r="T31" i="12"/>
  <c r="F31" i="11"/>
  <c r="H6" i="11"/>
  <c r="G16" i="11" s="1"/>
  <c r="U6" i="11"/>
  <c r="T16" i="11" s="1"/>
  <c r="R31" i="10"/>
  <c r="S33" i="10"/>
  <c r="H6" i="10"/>
  <c r="G16" i="10"/>
  <c r="D31" i="10"/>
  <c r="E33" i="10"/>
  <c r="U6" i="10"/>
  <c r="T16" i="10"/>
  <c r="S33" i="9"/>
  <c r="R31" i="9"/>
  <c r="H6" i="9"/>
  <c r="G16" i="9"/>
  <c r="U6" i="9"/>
  <c r="T16" i="9"/>
  <c r="S16" i="9"/>
  <c r="F33" i="9"/>
  <c r="E31" i="9"/>
  <c r="S31" i="11" l="1"/>
  <c r="R31" i="11" s="1"/>
  <c r="M20" i="9"/>
  <c r="M9" i="9"/>
  <c r="M20" i="10"/>
  <c r="M10" i="10"/>
  <c r="T33" i="12"/>
  <c r="M19" i="12" s="1"/>
  <c r="S31" i="12"/>
  <c r="D31" i="12"/>
  <c r="E33" i="12"/>
  <c r="M10" i="12" s="1"/>
  <c r="E31" i="11"/>
  <c r="F33" i="11"/>
  <c r="M9" i="11" s="1"/>
  <c r="V6" i="11"/>
  <c r="U16" i="11" s="1"/>
  <c r="R33" i="11"/>
  <c r="M21" i="11" s="1"/>
  <c r="Q31" i="11"/>
  <c r="Q33" i="11" s="1"/>
  <c r="M22" i="11" s="1"/>
  <c r="V6" i="10"/>
  <c r="U16" i="10" s="1"/>
  <c r="C31" i="10"/>
  <c r="C33" i="10" s="1"/>
  <c r="D33" i="10"/>
  <c r="R33" i="10"/>
  <c r="Q31" i="10"/>
  <c r="Q33" i="10" s="1"/>
  <c r="R33" i="9"/>
  <c r="Q31" i="9"/>
  <c r="Q33" i="9" s="1"/>
  <c r="D31" i="9"/>
  <c r="E33" i="9"/>
  <c r="V6" i="9"/>
  <c r="U16" i="9"/>
  <c r="S33" i="11" l="1"/>
  <c r="M20" i="11" s="1"/>
  <c r="M21" i="9"/>
  <c r="M22" i="9"/>
  <c r="M10" i="9"/>
  <c r="M22" i="10"/>
  <c r="M21" i="10"/>
  <c r="M11" i="10"/>
  <c r="M12" i="10"/>
  <c r="R31" i="12"/>
  <c r="S33" i="12"/>
  <c r="M20" i="12" s="1"/>
  <c r="C31" i="12"/>
  <c r="C33" i="12" s="1"/>
  <c r="M12" i="12" s="1"/>
  <c r="D33" i="12"/>
  <c r="M11" i="12" s="1"/>
  <c r="D31" i="11"/>
  <c r="E33" i="11"/>
  <c r="M10" i="11" s="1"/>
  <c r="D33" i="9"/>
  <c r="C31" i="9"/>
  <c r="C33" i="9" s="1"/>
  <c r="M12" i="9" l="1"/>
  <c r="M11" i="9"/>
  <c r="R33" i="12"/>
  <c r="M21" i="12" s="1"/>
  <c r="Q31" i="12"/>
  <c r="Q33" i="12" s="1"/>
  <c r="M22" i="12" s="1"/>
  <c r="C31" i="11"/>
  <c r="C33" i="11" s="1"/>
  <c r="M12" i="11" s="1"/>
  <c r="D33" i="11"/>
  <c r="M11" i="11" s="1"/>
  <c r="N22" i="1" l="1"/>
  <c r="N21" i="1"/>
  <c r="N20" i="1"/>
  <c r="N19" i="1"/>
  <c r="N18" i="1"/>
  <c r="N17" i="1"/>
  <c r="R25" i="1"/>
  <c r="J22" i="1"/>
  <c r="K20" i="1"/>
  <c r="J19" i="1"/>
  <c r="R18" i="1"/>
  <c r="J18" i="1"/>
  <c r="F18" i="1"/>
  <c r="E18" i="1"/>
  <c r="R17" i="1"/>
  <c r="Q17" i="1"/>
  <c r="P17" i="1"/>
  <c r="P18" i="1" s="1"/>
  <c r="P19" i="1" s="1"/>
  <c r="P20" i="1" s="1"/>
  <c r="P21" i="1" s="1"/>
  <c r="P22" i="1" s="1"/>
  <c r="G17" i="1"/>
  <c r="G26" i="1" s="1"/>
  <c r="K22" i="1"/>
  <c r="Q21" i="1"/>
  <c r="K21" i="1"/>
  <c r="J21" i="1"/>
  <c r="C21" i="1"/>
  <c r="R20" i="1"/>
  <c r="Q20" i="1"/>
  <c r="J20" i="1"/>
  <c r="D20" i="1"/>
  <c r="C20" i="1"/>
  <c r="S19" i="1"/>
  <c r="R19" i="1"/>
  <c r="K19" i="1"/>
  <c r="C19" i="1"/>
  <c r="S18" i="1"/>
  <c r="Q18" i="1"/>
  <c r="P8" i="1"/>
  <c r="P9" i="1" s="1"/>
  <c r="P10" i="1" s="1"/>
  <c r="P11" i="1" s="1"/>
  <c r="P12" i="1" s="1"/>
  <c r="K18" i="1"/>
  <c r="E25" i="1"/>
  <c r="D18" i="1"/>
  <c r="C18" i="1"/>
  <c r="B8" i="1"/>
  <c r="B9" i="1" s="1"/>
  <c r="B10" i="1" s="1"/>
  <c r="B11" i="1" s="1"/>
  <c r="B12" i="1" s="1"/>
  <c r="T17" i="1"/>
  <c r="S17" i="1"/>
  <c r="K17" i="1"/>
  <c r="J17" i="1"/>
  <c r="G25" i="1"/>
  <c r="F25" i="1"/>
  <c r="E17" i="1"/>
  <c r="D25" i="1"/>
  <c r="C17" i="1"/>
  <c r="R6" i="1"/>
  <c r="Q16" i="1" s="1"/>
  <c r="D6" i="1"/>
  <c r="K18" i="12" l="1"/>
  <c r="K18" i="11"/>
  <c r="K21" i="12"/>
  <c r="K21" i="11"/>
  <c r="K20" i="11"/>
  <c r="K20" i="12"/>
  <c r="K17" i="11"/>
  <c r="K17" i="12"/>
  <c r="K19" i="12"/>
  <c r="K19" i="11"/>
  <c r="S6" i="1"/>
  <c r="R16" i="1" s="1"/>
  <c r="S27" i="1"/>
  <c r="K22" i="12"/>
  <c r="K22" i="11"/>
  <c r="C28" i="1"/>
  <c r="C27" i="1"/>
  <c r="C24" i="1"/>
  <c r="C30" i="1" s="1"/>
  <c r="C26" i="1"/>
  <c r="T6" i="1"/>
  <c r="S16" i="1" s="1"/>
  <c r="D19" i="1"/>
  <c r="R27" i="1"/>
  <c r="R26" i="1"/>
  <c r="R24" i="1"/>
  <c r="R30" i="1" s="1"/>
  <c r="S25" i="1"/>
  <c r="Q25" i="1"/>
  <c r="V33" i="1"/>
  <c r="U25" i="1"/>
  <c r="D28" i="1"/>
  <c r="T18" i="1"/>
  <c r="T24" i="1" s="1"/>
  <c r="T30" i="1" s="1"/>
  <c r="T25" i="1"/>
  <c r="E19" i="1"/>
  <c r="E27" i="1" s="1"/>
  <c r="U17" i="1"/>
  <c r="G24" i="1"/>
  <c r="G30" i="1" s="1"/>
  <c r="G31" i="1" s="1"/>
  <c r="S28" i="1"/>
  <c r="S26" i="1"/>
  <c r="S24" i="1"/>
  <c r="S30" i="1" s="1"/>
  <c r="Q19" i="1"/>
  <c r="Q28" i="1" s="1"/>
  <c r="E6" i="1"/>
  <c r="C16" i="1"/>
  <c r="C25" i="1"/>
  <c r="F17" i="1"/>
  <c r="R28" i="1"/>
  <c r="H33" i="1"/>
  <c r="N7" i="11" s="1"/>
  <c r="D17" i="1"/>
  <c r="M17" i="1" l="1"/>
  <c r="N17" i="12"/>
  <c r="Y17" i="12" s="1"/>
  <c r="N17" i="11"/>
  <c r="M7" i="1"/>
  <c r="N7" i="12"/>
  <c r="Y7" i="12" s="1"/>
  <c r="T26" i="1"/>
  <c r="E24" i="1"/>
  <c r="E30" i="1" s="1"/>
  <c r="E26" i="1"/>
  <c r="Q24" i="1"/>
  <c r="Q30" i="1" s="1"/>
  <c r="E28" i="1"/>
  <c r="U26" i="1"/>
  <c r="U24" i="1"/>
  <c r="U30" i="1" s="1"/>
  <c r="U31" i="1" s="1"/>
  <c r="Q26" i="1"/>
  <c r="Q27" i="1"/>
  <c r="F6" i="1"/>
  <c r="E16" i="1" s="1"/>
  <c r="U6" i="1"/>
  <c r="T27" i="1"/>
  <c r="D27" i="1"/>
  <c r="D26" i="1"/>
  <c r="D24" i="1"/>
  <c r="D30" i="1" s="1"/>
  <c r="F26" i="1"/>
  <c r="F24" i="1"/>
  <c r="F30" i="1" s="1"/>
  <c r="F31" i="1" s="1"/>
  <c r="F27" i="1"/>
  <c r="D16" i="1"/>
  <c r="G33" i="1"/>
  <c r="M8" i="1" l="1"/>
  <c r="N8" i="12"/>
  <c r="Y8" i="12" s="1"/>
  <c r="N8" i="11"/>
  <c r="V6" i="1"/>
  <c r="U16" i="1" s="1"/>
  <c r="T16" i="1"/>
  <c r="F33" i="1"/>
  <c r="E31" i="1"/>
  <c r="G6" i="1"/>
  <c r="F16" i="1" s="1"/>
  <c r="U33" i="1"/>
  <c r="T31" i="1"/>
  <c r="M18" i="1" l="1"/>
  <c r="N18" i="12"/>
  <c r="Y18" i="12" s="1"/>
  <c r="N18" i="11"/>
  <c r="M9" i="1"/>
  <c r="N9" i="12"/>
  <c r="Y9" i="12" s="1"/>
  <c r="N9" i="11"/>
  <c r="S31" i="1"/>
  <c r="T33" i="1"/>
  <c r="D31" i="1"/>
  <c r="E33" i="1"/>
  <c r="H6" i="1"/>
  <c r="G16" i="1" s="1"/>
  <c r="M19" i="1" l="1"/>
  <c r="N19" i="12"/>
  <c r="Y19" i="12" s="1"/>
  <c r="N19" i="11"/>
  <c r="M10" i="1"/>
  <c r="N10" i="12"/>
  <c r="Y10" i="12" s="1"/>
  <c r="N10" i="11"/>
  <c r="R31" i="1"/>
  <c r="S33" i="1"/>
  <c r="C31" i="1"/>
  <c r="C33" i="1" s="1"/>
  <c r="D33" i="1"/>
  <c r="M20" i="1" l="1"/>
  <c r="N20" i="11"/>
  <c r="N20" i="12"/>
  <c r="Y20" i="12" s="1"/>
  <c r="M11" i="1"/>
  <c r="N11" i="12"/>
  <c r="Y11" i="12" s="1"/>
  <c r="N11" i="11"/>
  <c r="M12" i="1"/>
  <c r="N12" i="12"/>
  <c r="Y12" i="12" s="1"/>
  <c r="Y13" i="12" s="1"/>
  <c r="N30" i="12" s="1"/>
  <c r="N12" i="11"/>
  <c r="R33" i="1"/>
  <c r="Q31" i="1"/>
  <c r="Q33" i="1" s="1"/>
  <c r="M21" i="1" l="1"/>
  <c r="N21" i="12"/>
  <c r="Y21" i="12" s="1"/>
  <c r="N21" i="11"/>
  <c r="M22" i="1"/>
  <c r="N22" i="11"/>
  <c r="N22" i="12"/>
  <c r="Y22" i="12" s="1"/>
  <c r="Y23" i="12" s="1"/>
  <c r="N31" i="12" s="1"/>
</calcChain>
</file>

<file path=xl/sharedStrings.xml><?xml version="1.0" encoding="utf-8"?>
<sst xmlns="http://schemas.openxmlformats.org/spreadsheetml/2006/main" count="488" uniqueCount="94">
  <si>
    <t>est.</t>
  </si>
  <si>
    <t>real</t>
  </si>
  <si>
    <t>Amounts</t>
  </si>
  <si>
    <t>Paid Loss</t>
  </si>
  <si>
    <t>Development Year</t>
  </si>
  <si>
    <t>CY</t>
  </si>
  <si>
    <t>AY</t>
  </si>
  <si>
    <t>EP</t>
  </si>
  <si>
    <t>EE</t>
  </si>
  <si>
    <t>PLR</t>
  </si>
  <si>
    <t>ULR</t>
  </si>
  <si>
    <t>LDFs</t>
  </si>
  <si>
    <t>for Paid Loss</t>
  </si>
  <si>
    <t>age =&gt; age</t>
  </si>
  <si>
    <t>6-ult</t>
  </si>
  <si>
    <t>avg</t>
  </si>
  <si>
    <t>median</t>
  </si>
  <si>
    <t>avg: x-HL</t>
  </si>
  <si>
    <t>avg: 3</t>
  </si>
  <si>
    <t>avg: wtd</t>
  </si>
  <si>
    <t>select</t>
  </si>
  <si>
    <t>age =&gt; ult</t>
  </si>
  <si>
    <t>(CDF)</t>
  </si>
  <si>
    <t>ultimate</t>
  </si>
  <si>
    <t xml:space="preserve">AY ==&gt; </t>
  </si>
  <si>
    <t>Simlation RESULTS directly below:</t>
  </si>
  <si>
    <t>Paid Estimates</t>
  </si>
  <si>
    <t>Rptd Loss</t>
  </si>
  <si>
    <t>Rptd Estimates</t>
  </si>
  <si>
    <t>for Rptd Loss</t>
  </si>
  <si>
    <t>RLR</t>
  </si>
  <si>
    <t>Loss Ratio:</t>
  </si>
  <si>
    <t>Case Strength:</t>
  </si>
  <si>
    <t>RESULT</t>
  </si>
  <si>
    <t>Paid Devlpt:</t>
  </si>
  <si>
    <t>100% accurate</t>
  </si>
  <si>
    <t>Rptd Devlpt:</t>
  </si>
  <si>
    <t xml:space="preserve"> = current time</t>
  </si>
  <si>
    <t xml:space="preserve"> = end time</t>
  </si>
  <si>
    <t xml:space="preserve"> = rows in premium table</t>
  </si>
  <si>
    <t xml:space="preserve"> = rows in loss table</t>
  </si>
  <si>
    <t>(set by simulation)</t>
  </si>
  <si>
    <r>
      <rPr>
        <i/>
        <u/>
        <sz val="11"/>
        <rFont val="Calibri"/>
        <family val="2"/>
        <scheme val="minor"/>
      </rPr>
      <t>paid</t>
    </r>
    <r>
      <rPr>
        <i/>
        <sz val="11"/>
        <color rgb="FFFF0000"/>
        <rFont val="Calibri"/>
        <family val="2"/>
        <scheme val="minor"/>
      </rPr>
      <t xml:space="preserve"> tail length = </t>
    </r>
    <r>
      <rPr>
        <i/>
        <u/>
        <sz val="11"/>
        <rFont val="Calibri"/>
        <family val="2"/>
        <scheme val="minor"/>
      </rPr>
      <t>5</t>
    </r>
  </si>
  <si>
    <t>consistent for all CYs</t>
  </si>
  <si>
    <t>Scenarios 5,6</t>
  </si>
  <si>
    <t>5. No Change in Product Mix</t>
  </si>
  <si>
    <t>6. Change in Product Mix</t>
  </si>
  <si>
    <t>Scenario 5:    LOB 1</t>
  </si>
  <si>
    <t>5% growth</t>
  </si>
  <si>
    <t>Scenario 5:    LOB 2</t>
  </si>
  <si>
    <t>Standard Simulation</t>
  </si>
  <si>
    <t>Std.S5.LOB2+30-6</t>
  </si>
  <si>
    <t>Sum of simulations</t>
  </si>
  <si>
    <t>Std.S5.LOB2+5-6</t>
  </si>
  <si>
    <r>
      <rPr>
        <i/>
        <u/>
        <sz val="11"/>
        <rFont val="Calibri"/>
        <family val="2"/>
        <scheme val="minor"/>
      </rPr>
      <t>paid</t>
    </r>
    <r>
      <rPr>
        <i/>
        <sz val="11"/>
        <color rgb="FFFF0000"/>
        <rFont val="Calibri"/>
        <family val="2"/>
        <scheme val="minor"/>
      </rPr>
      <t xml:space="preserve"> tail length = </t>
    </r>
    <r>
      <rPr>
        <i/>
        <u/>
        <sz val="11"/>
        <rFont val="Calibri"/>
        <family val="2"/>
        <scheme val="minor"/>
      </rPr>
      <t>6</t>
    </r>
  </si>
  <si>
    <r>
      <rPr>
        <i/>
        <u/>
        <sz val="11"/>
        <rFont val="Calibri"/>
        <family val="2"/>
        <scheme val="minor"/>
      </rPr>
      <t>rptd</t>
    </r>
    <r>
      <rPr>
        <i/>
        <sz val="11"/>
        <color rgb="FFFF0000"/>
        <rFont val="Calibri"/>
        <family val="2"/>
        <scheme val="minor"/>
      </rPr>
      <t xml:space="preserve"> tail length = </t>
    </r>
    <r>
      <rPr>
        <i/>
        <u/>
        <sz val="11"/>
        <rFont val="Calibri"/>
        <family val="2"/>
        <scheme val="minor"/>
      </rPr>
      <t>4</t>
    </r>
  </si>
  <si>
    <r>
      <rPr>
        <i/>
        <u/>
        <sz val="11"/>
        <rFont val="Calibri"/>
        <family val="2"/>
        <scheme val="minor"/>
      </rPr>
      <t>rptd</t>
    </r>
    <r>
      <rPr>
        <i/>
        <sz val="11"/>
        <color rgb="FFFF0000"/>
        <rFont val="Calibri"/>
        <family val="2"/>
        <scheme val="minor"/>
      </rPr>
      <t xml:space="preserve"> tail length = </t>
    </r>
    <r>
      <rPr>
        <i/>
        <u/>
        <sz val="11"/>
        <rFont val="Calibri"/>
        <family val="2"/>
        <scheme val="minor"/>
      </rPr>
      <t>3</t>
    </r>
  </si>
  <si>
    <t>Scenario 5:    LOB 1 + LOB 2</t>
  </si>
  <si>
    <t>EP for LOB 1:</t>
  </si>
  <si>
    <t>EP for LOB 2:</t>
  </si>
  <si>
    <t>30% growth</t>
  </si>
  <si>
    <t>side calc</t>
  </si>
  <si>
    <t>est - real</t>
  </si>
  <si>
    <t xml:space="preserve">SSE = </t>
  </si>
  <si>
    <t>growing faster and has higher LDFs</t>
  </si>
  <si>
    <t>(no change in product mix here)</t>
  </si>
  <si>
    <r>
      <t xml:space="preserve">(product mix </t>
    </r>
    <r>
      <rPr>
        <b/>
        <i/>
        <sz val="11"/>
        <color theme="1"/>
        <rFont val="Calibri"/>
        <family val="2"/>
        <scheme val="minor"/>
      </rPr>
      <t>changes</t>
    </r>
    <r>
      <rPr>
        <i/>
        <sz val="11"/>
        <color theme="1"/>
        <rFont val="Calibri"/>
        <family val="2"/>
        <scheme val="minor"/>
      </rPr>
      <t>)</t>
    </r>
  </si>
  <si>
    <t>Std.S5.LOB1+5-6</t>
  </si>
  <si>
    <t>Change in product mix</t>
  </si>
  <si>
    <t>No change in product mix</t>
  </si>
  <si>
    <t>Don't</t>
  </si>
  <si>
    <t>show in</t>
  </si>
  <si>
    <t>video:</t>
  </si>
  <si>
    <t>Line of Business 1+2 (no change in mix)</t>
  </si>
  <si>
    <t>Line of Business 1+2 (WITH change in mix)</t>
  </si>
  <si>
    <t>Line of Business 2 (30% EP growth)</t>
  </si>
  <si>
    <t>Line of Business 2 (5% EP growth)</t>
  </si>
  <si>
    <t>Line of Business 1 (5% EP growth)</t>
  </si>
  <si>
    <t>Scenario 6:    LOB 1 + LOB 2</t>
  </si>
  <si>
    <t>n/a</t>
  </si>
  <si>
    <t>low =&gt;</t>
  </si>
  <si>
    <r>
      <t xml:space="preserve">that are </t>
    </r>
    <r>
      <rPr>
        <i/>
        <u/>
        <sz val="11"/>
        <color theme="5" tint="-0.249977111117893"/>
        <rFont val="Calibri"/>
        <family val="2"/>
        <scheme val="minor"/>
      </rPr>
      <t>too low</t>
    </r>
    <r>
      <rPr>
        <i/>
        <sz val="11"/>
        <color theme="5" tint="-0.249977111117893"/>
        <rFont val="Calibri"/>
        <family val="2"/>
        <scheme val="minor"/>
      </rPr>
      <t xml:space="preserve"> because LOB 2 is</t>
    </r>
  </si>
  <si>
    <t>60% for all AYs</t>
  </si>
  <si>
    <t>80% for all AYs</t>
  </si>
  <si>
    <t>70% for all AYs</t>
  </si>
  <si>
    <t>side calcs for CY PLR</t>
  </si>
  <si>
    <t>side calcs for CY RLR</t>
  </si>
  <si>
    <t xml:space="preserve"> &lt;===</t>
  </si>
  <si>
    <t>CY paid loss for years 1,2,3,4,5,6</t>
  </si>
  <si>
    <t>CY paid reported loss for years 1,2,3,4,5,6</t>
  </si>
  <si>
    <t>Don't show in video:</t>
  </si>
  <si>
    <t>sum of column</t>
  </si>
  <si>
    <t>VIDEO F-07 (045)</t>
  </si>
  <si>
    <t>Both methods produce estimates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</si>
</sst>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%"/>
    <numFmt numFmtId="166" formatCode="#,##0.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9C65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rgb="FF7030A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5" tint="-0.249977111117893"/>
      <name val="Calibri"/>
      <family val="2"/>
      <scheme val="minor"/>
    </font>
    <font>
      <i/>
      <u/>
      <sz val="11"/>
      <color theme="5" tint="-0.249977111117893"/>
      <name val="Calibri"/>
      <family val="2"/>
      <scheme val="minor"/>
    </font>
    <font>
      <sz val="11"/>
      <color rgb="FF9C000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7CE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25" fillId="7" borderId="0" applyNumberFormat="0" applyBorder="0" applyAlignment="0" applyProtection="0"/>
  </cellStyleXfs>
  <cellXfs count="128">
    <xf numFmtId="0" fontId="0" fillId="0" borderId="0" xfId="0"/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quotePrefix="1"/>
    <xf numFmtId="0" fontId="6" fillId="4" borderId="0" xfId="0" applyFont="1" applyFill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4" fillId="5" borderId="0" xfId="0" applyFont="1" applyFill="1"/>
    <xf numFmtId="0" fontId="0" fillId="5" borderId="0" xfId="0" applyFill="1"/>
    <xf numFmtId="0" fontId="0" fillId="5" borderId="1" xfId="0" applyFill="1" applyBorder="1" applyAlignment="1">
      <alignment horizontal="center"/>
    </xf>
    <xf numFmtId="0" fontId="11" fillId="5" borderId="1" xfId="0" applyFont="1" applyFill="1" applyBorder="1"/>
    <xf numFmtId="0" fontId="0" fillId="0" borderId="1" xfId="0" applyBorder="1"/>
    <xf numFmtId="0" fontId="11" fillId="0" borderId="0" xfId="0" applyFont="1" applyAlignment="1">
      <alignment horizontal="center"/>
    </xf>
    <xf numFmtId="3" fontId="8" fillId="0" borderId="0" xfId="0" applyNumberFormat="1" applyFont="1"/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0" fontId="9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4" fontId="8" fillId="0" borderId="0" xfId="0" applyNumberFormat="1" applyFont="1"/>
    <xf numFmtId="4" fontId="0" fillId="0" borderId="0" xfId="0" applyNumberFormat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9" xfId="0" applyBorder="1"/>
    <xf numFmtId="4" fontId="4" fillId="0" borderId="0" xfId="0" applyNumberFormat="1" applyFont="1"/>
    <xf numFmtId="0" fontId="0" fillId="0" borderId="2" xfId="0" applyBorder="1"/>
    <xf numFmtId="4" fontId="8" fillId="5" borderId="3" xfId="0" applyNumberFormat="1" applyFont="1" applyFill="1" applyBorder="1"/>
    <xf numFmtId="4" fontId="8" fillId="5" borderId="4" xfId="2" applyNumberFormat="1" applyFont="1" applyFill="1" applyBorder="1"/>
    <xf numFmtId="4" fontId="8" fillId="5" borderId="5" xfId="0" applyNumberFormat="1" applyFont="1" applyFill="1" applyBorder="1"/>
    <xf numFmtId="4" fontId="0" fillId="0" borderId="0" xfId="0" applyNumberFormat="1" applyFill="1" applyBorder="1"/>
    <xf numFmtId="0" fontId="12" fillId="0" borderId="0" xfId="0" applyFont="1"/>
    <xf numFmtId="0" fontId="12" fillId="0" borderId="0" xfId="0" applyFont="1" applyFill="1" applyBorder="1" applyAlignment="1">
      <alignment horizontal="center"/>
    </xf>
    <xf numFmtId="1" fontId="0" fillId="0" borderId="0" xfId="0" applyNumberFormat="1"/>
    <xf numFmtId="0" fontId="11" fillId="0" borderId="0" xfId="0" applyFont="1" applyAlignment="1">
      <alignment horizontal="right"/>
    </xf>
    <xf numFmtId="0" fontId="0" fillId="0" borderId="0" xfId="0" quotePrefix="1" applyAlignment="1">
      <alignment horizontal="center"/>
    </xf>
    <xf numFmtId="0" fontId="13" fillId="3" borderId="0" xfId="3" applyFont="1" applyAlignment="1">
      <alignment horizontal="centerContinuous"/>
    </xf>
    <xf numFmtId="0" fontId="3" fillId="3" borderId="0" xfId="3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8" fillId="5" borderId="12" xfId="3" applyFont="1" applyFill="1" applyBorder="1" applyAlignment="1">
      <alignment horizontal="center"/>
    </xf>
    <xf numFmtId="0" fontId="8" fillId="5" borderId="13" xfId="2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10" fillId="5" borderId="14" xfId="3" applyFont="1" applyFill="1" applyBorder="1" applyAlignment="1">
      <alignment horizontal="center"/>
    </xf>
    <xf numFmtId="0" fontId="10" fillId="5" borderId="7" xfId="2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5" borderId="15" xfId="3" applyFont="1" applyFill="1" applyBorder="1" applyAlignment="1">
      <alignment horizontal="center"/>
    </xf>
    <xf numFmtId="0" fontId="8" fillId="5" borderId="9" xfId="2" applyFont="1" applyFill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5" fontId="2" fillId="2" borderId="14" xfId="2" applyNumberFormat="1" applyBorder="1" applyAlignment="1">
      <alignment horizontal="center"/>
    </xf>
    <xf numFmtId="165" fontId="0" fillId="0" borderId="7" xfId="1" applyNumberFormat="1" applyFon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165" fontId="2" fillId="2" borderId="15" xfId="2" applyNumberFormat="1" applyBorder="1" applyAlignment="1">
      <alignment horizontal="center"/>
    </xf>
    <xf numFmtId="165" fontId="0" fillId="0" borderId="9" xfId="1" applyNumberFormat="1" applyFont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4" fontId="0" fillId="5" borderId="0" xfId="0" applyNumberFormat="1" applyFill="1"/>
    <xf numFmtId="0" fontId="13" fillId="3" borderId="10" xfId="3" applyFont="1" applyBorder="1" applyAlignment="1">
      <alignment horizontal="centerContinuous"/>
    </xf>
    <xf numFmtId="0" fontId="3" fillId="3" borderId="11" xfId="3" applyBorder="1" applyAlignment="1">
      <alignment horizontal="centerContinuous"/>
    </xf>
    <xf numFmtId="0" fontId="3" fillId="3" borderId="13" xfId="3" quotePrefix="1" applyBorder="1" applyAlignment="1">
      <alignment horizontal="centerContinuous"/>
    </xf>
    <xf numFmtId="0" fontId="5" fillId="0" borderId="6" xfId="0" applyFont="1" applyBorder="1"/>
    <xf numFmtId="0" fontId="13" fillId="3" borderId="6" xfId="3" applyFont="1" applyBorder="1" applyAlignment="1">
      <alignment horizontal="centerContinuous"/>
    </xf>
    <xf numFmtId="0" fontId="3" fillId="3" borderId="0" xfId="3" applyBorder="1" applyAlignment="1">
      <alignment horizontal="centerContinuous"/>
    </xf>
    <xf numFmtId="0" fontId="3" fillId="3" borderId="7" xfId="3" quotePrefix="1" applyBorder="1" applyAlignment="1">
      <alignment horizontal="centerContinuous"/>
    </xf>
    <xf numFmtId="0" fontId="0" fillId="0" borderId="8" xfId="0" applyBorder="1"/>
    <xf numFmtId="0" fontId="8" fillId="6" borderId="6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/>
    </xf>
    <xf numFmtId="0" fontId="10" fillId="6" borderId="14" xfId="3" applyFont="1" applyFill="1" applyBorder="1" applyAlignment="1">
      <alignment horizontal="center"/>
    </xf>
    <xf numFmtId="0" fontId="10" fillId="6" borderId="7" xfId="2" applyFont="1" applyFill="1" applyBorder="1" applyAlignment="1">
      <alignment horizontal="center"/>
    </xf>
    <xf numFmtId="0" fontId="8" fillId="6" borderId="8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8" fillId="6" borderId="15" xfId="3" applyFont="1" applyFill="1" applyBorder="1" applyAlignment="1">
      <alignment horizontal="center"/>
    </xf>
    <xf numFmtId="0" fontId="8" fillId="6" borderId="9" xfId="2" applyFont="1" applyFill="1" applyBorder="1" applyAlignment="1">
      <alignment horizontal="center"/>
    </xf>
    <xf numFmtId="0" fontId="8" fillId="6" borderId="12" xfId="3" applyFont="1" applyFill="1" applyBorder="1" applyAlignment="1">
      <alignment horizontal="center"/>
    </xf>
    <xf numFmtId="0" fontId="8" fillId="6" borderId="13" xfId="2" applyFont="1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4" fillId="6" borderId="0" xfId="0" applyFont="1" applyFill="1"/>
    <xf numFmtId="0" fontId="0" fillId="6" borderId="0" xfId="0" applyFill="1" applyAlignment="1">
      <alignment horizontal="center"/>
    </xf>
    <xf numFmtId="0" fontId="0" fillId="6" borderId="0" xfId="0" applyFill="1"/>
    <xf numFmtId="0" fontId="0" fillId="6" borderId="1" xfId="0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9" fillId="6" borderId="0" xfId="0" applyFont="1" applyFill="1" applyBorder="1" applyAlignment="1">
      <alignment horizontal="center"/>
    </xf>
    <xf numFmtId="0" fontId="11" fillId="6" borderId="1" xfId="0" applyFont="1" applyFill="1" applyBorder="1"/>
    <xf numFmtId="4" fontId="0" fillId="6" borderId="0" xfId="0" applyNumberFormat="1" applyFill="1"/>
    <xf numFmtId="4" fontId="8" fillId="6" borderId="3" xfId="0" applyNumberFormat="1" applyFont="1" applyFill="1" applyBorder="1"/>
    <xf numFmtId="4" fontId="8" fillId="6" borderId="4" xfId="2" applyNumberFormat="1" applyFont="1" applyFill="1" applyBorder="1"/>
    <xf numFmtId="4" fontId="8" fillId="6" borderId="5" xfId="0" applyNumberFormat="1" applyFont="1" applyFill="1" applyBorder="1"/>
    <xf numFmtId="0" fontId="10" fillId="0" borderId="0" xfId="0" applyFont="1" applyBorder="1"/>
    <xf numFmtId="0" fontId="14" fillId="0" borderId="0" xfId="0" applyFont="1" applyBorder="1"/>
    <xf numFmtId="4" fontId="15" fillId="0" borderId="0" xfId="0" applyNumberFormat="1" applyFont="1"/>
    <xf numFmtId="3" fontId="15" fillId="0" borderId="0" xfId="0" applyNumberFormat="1" applyFont="1"/>
    <xf numFmtId="0" fontId="17" fillId="0" borderId="0" xfId="0" applyFont="1"/>
    <xf numFmtId="164" fontId="0" fillId="0" borderId="6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0" fontId="0" fillId="0" borderId="0" xfId="0" applyNumberFormat="1"/>
    <xf numFmtId="0" fontId="20" fillId="0" borderId="0" xfId="0" applyFont="1" applyBorder="1"/>
    <xf numFmtId="0" fontId="0" fillId="0" borderId="12" xfId="0" applyBorder="1"/>
    <xf numFmtId="0" fontId="0" fillId="0" borderId="15" xfId="0" applyBorder="1"/>
    <xf numFmtId="0" fontId="4" fillId="0" borderId="0" xfId="0" applyFont="1"/>
    <xf numFmtId="0" fontId="4" fillId="0" borderId="0" xfId="0" applyFont="1" applyAlignment="1">
      <alignment horizontal="center"/>
    </xf>
    <xf numFmtId="10" fontId="4" fillId="0" borderId="11" xfId="1" applyNumberFormat="1" applyFont="1" applyBorder="1"/>
    <xf numFmtId="0" fontId="21" fillId="0" borderId="6" xfId="0" applyFont="1" applyBorder="1"/>
    <xf numFmtId="0" fontId="0" fillId="5" borderId="0" xfId="0" applyFill="1" applyBorder="1" applyAlignment="1">
      <alignment horizontal="centerContinuous"/>
    </xf>
    <xf numFmtId="3" fontId="8" fillId="5" borderId="0" xfId="0" applyNumberFormat="1" applyFont="1" applyFill="1" applyBorder="1" applyAlignment="1">
      <alignment horizontal="centerContinuous"/>
    </xf>
    <xf numFmtId="0" fontId="11" fillId="5" borderId="0" xfId="0" applyFont="1" applyFill="1" applyBorder="1" applyAlignment="1">
      <alignment horizontal="centerContinuous"/>
    </xf>
    <xf numFmtId="0" fontId="11" fillId="6" borderId="0" xfId="0" applyFont="1" applyFill="1" applyBorder="1" applyAlignment="1">
      <alignment horizontal="centerContinuous"/>
    </xf>
    <xf numFmtId="3" fontId="8" fillId="6" borderId="0" xfId="0" applyNumberFormat="1" applyFont="1" applyFill="1" applyBorder="1" applyAlignment="1">
      <alignment horizontal="centerContinuous"/>
    </xf>
    <xf numFmtId="0" fontId="0" fillId="6" borderId="0" xfId="0" applyFill="1" applyBorder="1" applyAlignment="1">
      <alignment horizontal="centerContinuous"/>
    </xf>
    <xf numFmtId="0" fontId="5" fillId="0" borderId="0" xfId="0" applyFont="1" applyAlignment="1">
      <alignment horizontal="left"/>
    </xf>
    <xf numFmtId="0" fontId="18" fillId="0" borderId="0" xfId="0" applyFont="1" applyBorder="1" applyAlignment="1">
      <alignment horizontal="center"/>
    </xf>
    <xf numFmtId="10" fontId="8" fillId="0" borderId="7" xfId="0" applyNumberFormat="1" applyFont="1" applyBorder="1"/>
    <xf numFmtId="0" fontId="19" fillId="0" borderId="0" xfId="0" applyFont="1"/>
    <xf numFmtId="0" fontId="23" fillId="0" borderId="6" xfId="0" applyFont="1" applyBorder="1"/>
    <xf numFmtId="0" fontId="23" fillId="0" borderId="8" xfId="0" applyFont="1" applyBorder="1"/>
    <xf numFmtId="3" fontId="0" fillId="0" borderId="0" xfId="0" applyNumberFormat="1"/>
    <xf numFmtId="3" fontId="0" fillId="5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3" fontId="0" fillId="0" borderId="4" xfId="0" applyNumberFormat="1" applyBorder="1" applyAlignment="1">
      <alignment horizontal="center"/>
    </xf>
    <xf numFmtId="166" fontId="8" fillId="0" borderId="0" xfId="0" applyNumberFormat="1" applyFont="1"/>
    <xf numFmtId="166" fontId="4" fillId="0" borderId="0" xfId="0" applyNumberFormat="1" applyFont="1"/>
    <xf numFmtId="9" fontId="0" fillId="0" borderId="0" xfId="1" applyNumberFormat="1" applyFont="1"/>
    <xf numFmtId="165" fontId="25" fillId="7" borderId="14" xfId="4" applyNumberFormat="1" applyBorder="1" applyAlignment="1">
      <alignment horizontal="center"/>
    </xf>
    <xf numFmtId="165" fontId="25" fillId="7" borderId="15" xfId="4" applyNumberFormat="1" applyBorder="1" applyAlignment="1">
      <alignment horizontal="center"/>
    </xf>
  </cellXfs>
  <cellStyles count="5">
    <cellStyle name="Bad" xfId="4" builtinId="27"/>
    <cellStyle name="Good" xfId="2" builtinId="26"/>
    <cellStyle name="Neutral" xfId="3" builtinId="2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59533</xdr:colOff>
      <xdr:row>11</xdr:row>
      <xdr:rowOff>166687</xdr:rowOff>
    </xdr:from>
    <xdr:to>
      <xdr:col>15</xdr:col>
      <xdr:colOff>214312</xdr:colOff>
      <xdr:row>13</xdr:row>
      <xdr:rowOff>0</xdr:rowOff>
    </xdr:to>
    <xdr:cxnSp macro="">
      <xdr:nvCxnSpPr>
        <xdr:cNvPr id="2" name="Straight Arrow Connector 1"/>
        <xdr:cNvCxnSpPr/>
      </xdr:nvCxnSpPr>
      <xdr:spPr>
        <a:xfrm flipH="1">
          <a:off x="5745958" y="2071687"/>
          <a:ext cx="269079" cy="21431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59533</xdr:colOff>
      <xdr:row>11</xdr:row>
      <xdr:rowOff>166687</xdr:rowOff>
    </xdr:from>
    <xdr:to>
      <xdr:col>15</xdr:col>
      <xdr:colOff>214312</xdr:colOff>
      <xdr:row>13</xdr:row>
      <xdr:rowOff>0</xdr:rowOff>
    </xdr:to>
    <xdr:cxnSp macro="">
      <xdr:nvCxnSpPr>
        <xdr:cNvPr id="2" name="Straight Arrow Connector 1"/>
        <xdr:cNvCxnSpPr/>
      </xdr:nvCxnSpPr>
      <xdr:spPr>
        <a:xfrm flipH="1">
          <a:off x="5860258" y="2071687"/>
          <a:ext cx="269079" cy="21431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59533</xdr:colOff>
      <xdr:row>11</xdr:row>
      <xdr:rowOff>166687</xdr:rowOff>
    </xdr:from>
    <xdr:to>
      <xdr:col>15</xdr:col>
      <xdr:colOff>214312</xdr:colOff>
      <xdr:row>13</xdr:row>
      <xdr:rowOff>0</xdr:rowOff>
    </xdr:to>
    <xdr:cxnSp macro="">
      <xdr:nvCxnSpPr>
        <xdr:cNvPr id="2" name="Straight Arrow Connector 1"/>
        <xdr:cNvCxnSpPr/>
      </xdr:nvCxnSpPr>
      <xdr:spPr>
        <a:xfrm flipH="1">
          <a:off x="5860258" y="2071687"/>
          <a:ext cx="269079" cy="21431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59533</xdr:colOff>
      <xdr:row>11</xdr:row>
      <xdr:rowOff>166687</xdr:rowOff>
    </xdr:from>
    <xdr:to>
      <xdr:col>15</xdr:col>
      <xdr:colOff>214312</xdr:colOff>
      <xdr:row>13</xdr:row>
      <xdr:rowOff>0</xdr:rowOff>
    </xdr:to>
    <xdr:cxnSp macro="">
      <xdr:nvCxnSpPr>
        <xdr:cNvPr id="2" name="Straight Arrow Connector 1"/>
        <xdr:cNvCxnSpPr/>
      </xdr:nvCxnSpPr>
      <xdr:spPr>
        <a:xfrm flipH="1">
          <a:off x="5860258" y="2071687"/>
          <a:ext cx="269079" cy="21431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59533</xdr:colOff>
      <xdr:row>11</xdr:row>
      <xdr:rowOff>166687</xdr:rowOff>
    </xdr:from>
    <xdr:to>
      <xdr:col>15</xdr:col>
      <xdr:colOff>214312</xdr:colOff>
      <xdr:row>13</xdr:row>
      <xdr:rowOff>0</xdr:rowOff>
    </xdr:to>
    <xdr:cxnSp macro="">
      <xdr:nvCxnSpPr>
        <xdr:cNvPr id="2" name="Straight Arrow Connector 1"/>
        <xdr:cNvCxnSpPr/>
      </xdr:nvCxnSpPr>
      <xdr:spPr>
        <a:xfrm flipH="1">
          <a:off x="5860258" y="2071687"/>
          <a:ext cx="269079" cy="21431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6"/>
  <sheetViews>
    <sheetView tabSelected="1" workbookViewId="0">
      <selection activeCell="A5" sqref="A5"/>
    </sheetView>
  </sheetViews>
  <sheetFormatPr defaultRowHeight="15" x14ac:dyDescent="0.25"/>
  <sheetData>
    <row r="1" spans="1:1" ht="46.5" x14ac:dyDescent="0.7">
      <c r="A1" s="96" t="s">
        <v>92</v>
      </c>
    </row>
    <row r="2" spans="1:1" ht="46.5" x14ac:dyDescent="0.7">
      <c r="A2" s="96" t="s">
        <v>44</v>
      </c>
    </row>
    <row r="3" spans="1:1" ht="46.5" x14ac:dyDescent="0.7">
      <c r="A3" s="96" t="s">
        <v>45</v>
      </c>
    </row>
    <row r="4" spans="1:1" ht="46.5" x14ac:dyDescent="0.7">
      <c r="A4" s="96" t="s">
        <v>46</v>
      </c>
    </row>
    <row r="5" spans="1:1" ht="46.5" x14ac:dyDescent="0.7">
      <c r="A5" s="96"/>
    </row>
    <row r="6" spans="1:1" ht="46.5" x14ac:dyDescent="0.7">
      <c r="A6" s="9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J35"/>
  <sheetViews>
    <sheetView zoomScale="80" zoomScaleNormal="80" workbookViewId="0">
      <selection activeCell="B7" sqref="B7"/>
    </sheetView>
  </sheetViews>
  <sheetFormatPr defaultRowHeight="15" x14ac:dyDescent="0.25"/>
  <cols>
    <col min="1" max="1" width="1.7109375" customWidth="1"/>
    <col min="2" max="2" width="9.7109375" customWidth="1"/>
    <col min="3" max="8" width="6.7109375" customWidth="1"/>
    <col min="9" max="9" width="1.7109375" customWidth="1"/>
    <col min="10" max="14" width="6.7109375" customWidth="1"/>
    <col min="15" max="15" width="1.7109375" customWidth="1"/>
    <col min="16" max="16" width="9.7109375" customWidth="1"/>
    <col min="17" max="22" width="6.7109375" customWidth="1"/>
    <col min="23" max="23" width="1.7109375" customWidth="1"/>
    <col min="24" max="28" width="6.7109375" customWidth="1"/>
  </cols>
  <sheetData>
    <row r="1" spans="2:36" x14ac:dyDescent="0.25">
      <c r="B1" s="1">
        <v>6</v>
      </c>
      <c r="C1" s="2" t="s">
        <v>37</v>
      </c>
      <c r="D1" s="3"/>
      <c r="E1" s="3"/>
      <c r="F1" s="113" t="s">
        <v>67</v>
      </c>
      <c r="G1" s="3"/>
      <c r="H1" s="3"/>
      <c r="J1" s="37" t="s">
        <v>25</v>
      </c>
      <c r="K1" s="38"/>
      <c r="L1" s="38"/>
      <c r="M1" s="38"/>
      <c r="N1" s="38"/>
      <c r="P1">
        <v>130</v>
      </c>
      <c r="Q1" t="s">
        <v>39</v>
      </c>
      <c r="Z1" s="3"/>
      <c r="AA1" s="3"/>
      <c r="AC1" s="3"/>
    </row>
    <row r="2" spans="2:36" x14ac:dyDescent="0.25">
      <c r="B2" s="6">
        <v>6</v>
      </c>
      <c r="C2" s="2" t="s">
        <v>38</v>
      </c>
      <c r="D2" s="3"/>
      <c r="E2" s="3"/>
      <c r="F2" s="113" t="s">
        <v>50</v>
      </c>
      <c r="G2" s="3"/>
      <c r="H2" s="3"/>
      <c r="N2" s="5"/>
      <c r="P2">
        <v>60</v>
      </c>
      <c r="Q2" t="s">
        <v>40</v>
      </c>
      <c r="AC2" s="3"/>
    </row>
    <row r="3" spans="2:36" x14ac:dyDescent="0.25">
      <c r="B3" s="2"/>
      <c r="C3" s="2"/>
      <c r="D3" s="3"/>
      <c r="E3" s="3"/>
      <c r="F3" s="4"/>
      <c r="G3" s="3"/>
      <c r="H3" s="3"/>
      <c r="N3" s="5"/>
      <c r="AC3" s="3"/>
    </row>
    <row r="4" spans="2:36" x14ac:dyDescent="0.25">
      <c r="B4" s="109" t="s">
        <v>77</v>
      </c>
      <c r="C4" s="108"/>
      <c r="D4" s="108"/>
      <c r="E4" s="108"/>
      <c r="F4" s="108"/>
      <c r="G4" s="108"/>
      <c r="H4" s="107"/>
      <c r="J4" s="39" t="s">
        <v>26</v>
      </c>
      <c r="K4" s="40"/>
      <c r="L4" s="40"/>
      <c r="M4" s="41" t="s">
        <v>0</v>
      </c>
      <c r="N4" s="42" t="s">
        <v>1</v>
      </c>
      <c r="P4" s="110" t="s">
        <v>77</v>
      </c>
      <c r="Q4" s="111"/>
      <c r="R4" s="111"/>
      <c r="S4" s="111"/>
      <c r="T4" s="111"/>
      <c r="U4" s="111"/>
      <c r="V4" s="112"/>
      <c r="AC4" s="3"/>
    </row>
    <row r="5" spans="2:36" x14ac:dyDescent="0.25">
      <c r="B5" s="7" t="s">
        <v>2</v>
      </c>
      <c r="C5" s="8" t="s">
        <v>3</v>
      </c>
      <c r="D5" s="9"/>
      <c r="E5" s="9" t="s">
        <v>4</v>
      </c>
      <c r="F5" s="9"/>
      <c r="G5" s="9"/>
      <c r="H5" s="9"/>
      <c r="I5" s="20"/>
      <c r="J5" s="43" t="s">
        <v>5</v>
      </c>
      <c r="K5" s="44" t="s">
        <v>5</v>
      </c>
      <c r="L5" s="44" t="s">
        <v>5</v>
      </c>
      <c r="M5" s="45" t="s">
        <v>6</v>
      </c>
      <c r="N5" s="46" t="s">
        <v>6</v>
      </c>
      <c r="P5" s="86" t="s">
        <v>2</v>
      </c>
      <c r="Q5" s="81" t="s">
        <v>27</v>
      </c>
      <c r="R5" s="83"/>
      <c r="S5" s="83" t="s">
        <v>4</v>
      </c>
      <c r="T5" s="83"/>
      <c r="U5" s="83"/>
      <c r="V5" s="83"/>
      <c r="W5" s="20"/>
      <c r="AC5" s="3"/>
    </row>
    <row r="6" spans="2:36" x14ac:dyDescent="0.25">
      <c r="B6" s="10" t="s">
        <v>6</v>
      </c>
      <c r="C6" s="11">
        <v>1</v>
      </c>
      <c r="D6" s="11">
        <f>C6+1</f>
        <v>2</v>
      </c>
      <c r="E6" s="11">
        <f t="shared" ref="E6:H6" si="0">D6+1</f>
        <v>3</v>
      </c>
      <c r="F6" s="11">
        <f t="shared" si="0"/>
        <v>4</v>
      </c>
      <c r="G6" s="11">
        <f t="shared" si="0"/>
        <v>5</v>
      </c>
      <c r="H6" s="11">
        <f t="shared" si="0"/>
        <v>6</v>
      </c>
      <c r="I6" s="20"/>
      <c r="J6" s="47" t="s">
        <v>7</v>
      </c>
      <c r="K6" s="48" t="s">
        <v>8</v>
      </c>
      <c r="L6" s="48" t="s">
        <v>9</v>
      </c>
      <c r="M6" s="49" t="s">
        <v>10</v>
      </c>
      <c r="N6" s="50" t="s">
        <v>10</v>
      </c>
      <c r="P6" s="84" t="s">
        <v>6</v>
      </c>
      <c r="Q6" s="87">
        <v>1</v>
      </c>
      <c r="R6" s="87">
        <f>Q6+1</f>
        <v>2</v>
      </c>
      <c r="S6" s="87">
        <f t="shared" ref="S6:V6" si="1">R6+1</f>
        <v>3</v>
      </c>
      <c r="T6" s="87">
        <f t="shared" si="1"/>
        <v>4</v>
      </c>
      <c r="U6" s="87">
        <f t="shared" si="1"/>
        <v>5</v>
      </c>
      <c r="V6" s="87">
        <f t="shared" si="1"/>
        <v>6</v>
      </c>
      <c r="W6" s="20"/>
      <c r="AC6" s="3"/>
    </row>
    <row r="7" spans="2:36" x14ac:dyDescent="0.25">
      <c r="B7" s="13">
        <v>1</v>
      </c>
      <c r="C7" s="14">
        <v>90</v>
      </c>
      <c r="D7" s="14">
        <v>226.78579711914062</v>
      </c>
      <c r="E7" s="14">
        <v>308.60781860351562</v>
      </c>
      <c r="F7" s="14">
        <v>341.98257446289062</v>
      </c>
      <c r="G7" s="14">
        <v>360</v>
      </c>
      <c r="H7" s="14">
        <v>360</v>
      </c>
      <c r="I7" s="20"/>
      <c r="J7" s="97">
        <v>600</v>
      </c>
      <c r="K7" s="52">
        <v>1</v>
      </c>
      <c r="L7" s="17">
        <v>0.15</v>
      </c>
      <c r="M7" s="53">
        <f>H33/J7</f>
        <v>0.6</v>
      </c>
      <c r="N7" s="54">
        <v>0.6</v>
      </c>
      <c r="P7" s="13">
        <v>1</v>
      </c>
      <c r="Q7" s="14">
        <v>144</v>
      </c>
      <c r="R7" s="14">
        <v>286.29745483398437</v>
      </c>
      <c r="S7" s="14">
        <v>360</v>
      </c>
      <c r="T7" s="14">
        <v>360</v>
      </c>
      <c r="U7" s="14">
        <v>360</v>
      </c>
      <c r="V7" s="14">
        <v>360</v>
      </c>
      <c r="W7" s="20"/>
      <c r="AC7" s="3"/>
      <c r="AE7" s="14"/>
      <c r="AF7" s="14"/>
      <c r="AG7" s="14"/>
      <c r="AH7" s="14"/>
      <c r="AI7" s="14"/>
      <c r="AJ7" s="14"/>
    </row>
    <row r="8" spans="2:36" x14ac:dyDescent="0.25">
      <c r="B8" s="13">
        <f>B7+1</f>
        <v>2</v>
      </c>
      <c r="C8" s="14">
        <v>94.5</v>
      </c>
      <c r="D8" s="14">
        <v>238.12508678436279</v>
      </c>
      <c r="E8" s="14">
        <v>324.03820991516113</v>
      </c>
      <c r="F8" s="14">
        <v>359.08170318603516</v>
      </c>
      <c r="G8" s="14">
        <v>378</v>
      </c>
      <c r="H8" s="14"/>
      <c r="I8" s="20"/>
      <c r="J8" s="97">
        <v>630</v>
      </c>
      <c r="K8" s="52">
        <v>1</v>
      </c>
      <c r="L8" s="17">
        <v>0.36712031288752478</v>
      </c>
      <c r="M8" s="53">
        <f>G33/J8</f>
        <v>0.6</v>
      </c>
      <c r="N8" s="54">
        <v>0.6</v>
      </c>
      <c r="P8" s="13">
        <f>P7+1</f>
        <v>2</v>
      </c>
      <c r="Q8" s="14">
        <v>151.19999980926514</v>
      </c>
      <c r="R8" s="14">
        <v>300.61232852935791</v>
      </c>
      <c r="S8" s="14">
        <v>378</v>
      </c>
      <c r="T8" s="14">
        <v>378</v>
      </c>
      <c r="U8" s="14">
        <v>378</v>
      </c>
      <c r="V8" s="14"/>
      <c r="W8" s="20"/>
      <c r="AC8" s="3"/>
      <c r="AE8" s="14"/>
      <c r="AF8" s="14"/>
      <c r="AG8" s="14"/>
      <c r="AH8" s="14"/>
      <c r="AI8" s="14"/>
      <c r="AJ8" s="14"/>
    </row>
    <row r="9" spans="2:36" x14ac:dyDescent="0.25">
      <c r="B9" s="13">
        <f t="shared" ref="B9:B12" si="2">B8+1</f>
        <v>3</v>
      </c>
      <c r="C9" s="14">
        <v>99.224999904632568</v>
      </c>
      <c r="D9" s="14">
        <v>250.03134059906006</v>
      </c>
      <c r="E9" s="14">
        <v>340.24011993408203</v>
      </c>
      <c r="F9" s="14">
        <v>377.03578567504883</v>
      </c>
      <c r="G9" s="14"/>
      <c r="H9" s="14"/>
      <c r="I9" s="20"/>
      <c r="J9" s="97">
        <v>661.49999713897705</v>
      </c>
      <c r="K9" s="52">
        <v>1</v>
      </c>
      <c r="L9" s="17">
        <v>0.49081196856687709</v>
      </c>
      <c r="M9" s="53">
        <f>F33/J9</f>
        <v>0.59999999834564022</v>
      </c>
      <c r="N9" s="54">
        <v>0.6</v>
      </c>
      <c r="P9" s="13">
        <f t="shared" ref="P9:P12" si="3">P8+1</f>
        <v>3</v>
      </c>
      <c r="Q9" s="14">
        <v>158.75999927520752</v>
      </c>
      <c r="R9" s="14">
        <v>315.6429443359375</v>
      </c>
      <c r="S9" s="14">
        <v>396.89999961853027</v>
      </c>
      <c r="T9" s="14">
        <v>396.89999961853027</v>
      </c>
      <c r="U9" s="14"/>
      <c r="V9" s="14"/>
      <c r="W9" s="20"/>
      <c r="AC9" s="3"/>
      <c r="AE9" s="14"/>
      <c r="AF9" s="14"/>
      <c r="AG9" s="14"/>
      <c r="AH9" s="14"/>
      <c r="AI9" s="14"/>
      <c r="AJ9" s="14"/>
    </row>
    <row r="10" spans="2:36" x14ac:dyDescent="0.25">
      <c r="B10" s="13">
        <f t="shared" si="2"/>
        <v>4</v>
      </c>
      <c r="C10" s="14">
        <v>104.18625020980835</v>
      </c>
      <c r="D10" s="14">
        <v>262.53290748596191</v>
      </c>
      <c r="E10" s="14">
        <v>357.25212669372559</v>
      </c>
      <c r="F10" s="14"/>
      <c r="G10" s="14"/>
      <c r="H10" s="14"/>
      <c r="I10" s="20"/>
      <c r="J10" s="97">
        <v>694.57499885559082</v>
      </c>
      <c r="K10" s="52">
        <v>1</v>
      </c>
      <c r="L10" s="17">
        <v>0.53886255970176977</v>
      </c>
      <c r="M10" s="53">
        <f>E33/J10</f>
        <v>0.60000000052832436</v>
      </c>
      <c r="N10" s="54">
        <v>0.6</v>
      </c>
      <c r="P10" s="13">
        <f t="shared" si="3"/>
        <v>4</v>
      </c>
      <c r="Q10" s="14">
        <v>166.69799947738647</v>
      </c>
      <c r="R10" s="14">
        <v>331.42509269714355</v>
      </c>
      <c r="S10" s="14">
        <v>416.7450008392334</v>
      </c>
      <c r="T10" s="14"/>
      <c r="U10" s="14"/>
      <c r="V10" s="14"/>
      <c r="W10" s="20"/>
      <c r="AC10" s="3"/>
      <c r="AE10" s="14"/>
      <c r="AF10" s="14"/>
      <c r="AG10" s="14"/>
      <c r="AH10" s="14"/>
      <c r="AI10" s="14"/>
      <c r="AJ10" s="14"/>
    </row>
    <row r="11" spans="2:36" x14ac:dyDescent="0.25">
      <c r="B11" s="13">
        <f t="shared" si="2"/>
        <v>5</v>
      </c>
      <c r="C11" s="14">
        <v>109.39556312561035</v>
      </c>
      <c r="D11" s="14">
        <v>275.65955352783203</v>
      </c>
      <c r="E11" s="14"/>
      <c r="F11" s="95" t="s">
        <v>42</v>
      </c>
      <c r="I11" s="14"/>
      <c r="J11" s="97">
        <v>729.30375194549561</v>
      </c>
      <c r="K11" s="52">
        <v>1</v>
      </c>
      <c r="L11" s="17">
        <v>0.56356752399375942</v>
      </c>
      <c r="M11" s="53">
        <f>D33/J11</f>
        <v>0.59999999768036505</v>
      </c>
      <c r="N11" s="54">
        <v>0.6</v>
      </c>
      <c r="P11" s="13">
        <f t="shared" si="3"/>
        <v>5</v>
      </c>
      <c r="Q11" s="14">
        <v>175.03290033340454</v>
      </c>
      <c r="R11" s="14">
        <v>347.9963493347168</v>
      </c>
      <c r="S11" s="14"/>
      <c r="T11" s="95" t="s">
        <v>56</v>
      </c>
      <c r="U11" s="14"/>
      <c r="V11" s="14"/>
      <c r="W11" s="14"/>
      <c r="X11" s="95"/>
      <c r="AA11" s="95"/>
      <c r="AB11" s="95"/>
      <c r="AC11" s="14"/>
      <c r="AD11" s="14"/>
      <c r="AE11" s="14"/>
      <c r="AF11" s="14"/>
      <c r="AG11" s="14"/>
      <c r="AH11" s="14"/>
      <c r="AI11" s="14"/>
      <c r="AJ11" s="14"/>
    </row>
    <row r="12" spans="2:36" x14ac:dyDescent="0.25">
      <c r="B12" s="13">
        <f t="shared" si="2"/>
        <v>6</v>
      </c>
      <c r="C12" s="14">
        <v>114.86534118652344</v>
      </c>
      <c r="D12" s="14"/>
      <c r="E12" s="14"/>
      <c r="F12" s="95" t="s">
        <v>41</v>
      </c>
      <c r="I12" s="14"/>
      <c r="J12" s="98">
        <v>765.76893997192383</v>
      </c>
      <c r="K12" s="56">
        <v>1</v>
      </c>
      <c r="L12" s="57">
        <v>0.56356752388029852</v>
      </c>
      <c r="M12" s="58">
        <f>C33/J12</f>
        <v>0.59999999909798674</v>
      </c>
      <c r="N12" s="59">
        <v>0.6</v>
      </c>
      <c r="P12" s="13">
        <f t="shared" si="3"/>
        <v>6</v>
      </c>
      <c r="Q12" s="14">
        <v>183.78454542160034</v>
      </c>
      <c r="R12" s="14"/>
      <c r="S12" s="14"/>
      <c r="T12" s="95" t="s">
        <v>41</v>
      </c>
      <c r="U12" s="14"/>
      <c r="V12" s="14"/>
      <c r="W12" s="14"/>
      <c r="X12" s="95"/>
      <c r="AA12" s="95"/>
      <c r="AB12" s="95"/>
      <c r="AC12" s="14"/>
      <c r="AD12" s="14"/>
      <c r="AE12" s="14"/>
      <c r="AF12" s="14"/>
      <c r="AG12" s="14"/>
      <c r="AH12" s="14"/>
      <c r="AI12" s="14"/>
      <c r="AJ12" s="14"/>
    </row>
    <row r="13" spans="2:36" ht="15" customHeight="1" x14ac:dyDescent="0.25">
      <c r="I13" s="14"/>
      <c r="J13" s="15"/>
      <c r="K13" s="16"/>
      <c r="L13" s="17"/>
      <c r="M13" s="17"/>
      <c r="N13" s="17"/>
      <c r="W13" s="14"/>
      <c r="AC13" s="3"/>
      <c r="AE13" s="14"/>
      <c r="AF13" s="14"/>
      <c r="AG13" s="14"/>
      <c r="AH13" s="14"/>
      <c r="AI13" s="14"/>
      <c r="AJ13" s="14"/>
    </row>
    <row r="14" spans="2:36" x14ac:dyDescent="0.25">
      <c r="B14" s="109" t="s">
        <v>77</v>
      </c>
      <c r="C14" s="108"/>
      <c r="D14" s="108"/>
      <c r="E14" s="108"/>
      <c r="F14" s="108"/>
      <c r="G14" s="108"/>
      <c r="H14" s="107"/>
      <c r="J14" s="39" t="s">
        <v>28</v>
      </c>
      <c r="K14" s="40"/>
      <c r="L14" s="40"/>
      <c r="M14" s="78" t="s">
        <v>0</v>
      </c>
      <c r="N14" s="79" t="s">
        <v>1</v>
      </c>
      <c r="P14" s="110" t="s">
        <v>77</v>
      </c>
      <c r="Q14" s="111"/>
      <c r="R14" s="111"/>
      <c r="S14" s="111"/>
      <c r="T14" s="111"/>
      <c r="U14" s="111"/>
      <c r="V14" s="112"/>
      <c r="AC14" s="3"/>
    </row>
    <row r="15" spans="2:36" x14ac:dyDescent="0.25">
      <c r="B15" s="18" t="s">
        <v>11</v>
      </c>
      <c r="C15" s="8" t="s">
        <v>12</v>
      </c>
      <c r="D15" s="19"/>
      <c r="E15" s="19"/>
      <c r="F15" s="9" t="s">
        <v>13</v>
      </c>
      <c r="G15" s="9"/>
      <c r="H15" s="19"/>
      <c r="I15" s="20"/>
      <c r="J15" s="70" t="s">
        <v>5</v>
      </c>
      <c r="K15" s="71" t="s">
        <v>5</v>
      </c>
      <c r="L15" s="71" t="s">
        <v>5</v>
      </c>
      <c r="M15" s="72" t="s">
        <v>6</v>
      </c>
      <c r="N15" s="73" t="s">
        <v>6</v>
      </c>
      <c r="P15" s="80" t="s">
        <v>11</v>
      </c>
      <c r="Q15" s="81" t="s">
        <v>29</v>
      </c>
      <c r="R15" s="82"/>
      <c r="S15" s="82"/>
      <c r="T15" s="83" t="s">
        <v>13</v>
      </c>
      <c r="U15" s="83"/>
      <c r="V15" s="82"/>
      <c r="W15" s="20"/>
      <c r="AC15" s="3"/>
    </row>
    <row r="16" spans="2:36" x14ac:dyDescent="0.25">
      <c r="B16" s="10" t="s">
        <v>6</v>
      </c>
      <c r="C16" s="60" t="str">
        <f>C6&amp;"-"&amp;D6</f>
        <v>1-2</v>
      </c>
      <c r="D16" s="60" t="str">
        <f>D6&amp;"-"&amp;E6</f>
        <v>2-3</v>
      </c>
      <c r="E16" s="60" t="str">
        <f>E6&amp;"-"&amp;F6</f>
        <v>3-4</v>
      </c>
      <c r="F16" s="60" t="str">
        <f>F6&amp;"-"&amp;G6</f>
        <v>4-5</v>
      </c>
      <c r="G16" s="60" t="str">
        <f>G6&amp;"-"&amp;H6</f>
        <v>5-6</v>
      </c>
      <c r="H16" s="60" t="s">
        <v>14</v>
      </c>
      <c r="I16" s="20"/>
      <c r="J16" s="74" t="s">
        <v>7</v>
      </c>
      <c r="K16" s="75" t="s">
        <v>8</v>
      </c>
      <c r="L16" s="75" t="s">
        <v>30</v>
      </c>
      <c r="M16" s="76" t="s">
        <v>10</v>
      </c>
      <c r="N16" s="77" t="s">
        <v>10</v>
      </c>
      <c r="P16" s="84" t="s">
        <v>6</v>
      </c>
      <c r="Q16" s="85" t="str">
        <f>Q6&amp;"-"&amp;R6</f>
        <v>1-2</v>
      </c>
      <c r="R16" s="85" t="str">
        <f>R6&amp;"-"&amp;S6</f>
        <v>2-3</v>
      </c>
      <c r="S16" s="85" t="str">
        <f>S6&amp;"-"&amp;T6</f>
        <v>3-4</v>
      </c>
      <c r="T16" s="85" t="str">
        <f>T6&amp;"-"&amp;U6</f>
        <v>4-5</v>
      </c>
      <c r="U16" s="85" t="str">
        <f>U6&amp;"-"&amp;V6</f>
        <v>5-6</v>
      </c>
      <c r="V16" s="85" t="s">
        <v>14</v>
      </c>
      <c r="W16" s="20"/>
    </row>
    <row r="17" spans="2:29" x14ac:dyDescent="0.25">
      <c r="B17" s="13">
        <v>1</v>
      </c>
      <c r="C17" s="20">
        <f>D7/C7</f>
        <v>2.5198421902126737</v>
      </c>
      <c r="D17" s="20">
        <f t="shared" ref="D17:F20" si="4">E7/D7</f>
        <v>1.360789884215678</v>
      </c>
      <c r="E17" s="20">
        <f t="shared" si="4"/>
        <v>1.1081461772757393</v>
      </c>
      <c r="F17" s="20">
        <f t="shared" si="4"/>
        <v>1.0526852152201238</v>
      </c>
      <c r="G17" s="20">
        <f>H7/G7</f>
        <v>1</v>
      </c>
      <c r="H17" s="20"/>
      <c r="I17" s="20"/>
      <c r="J17" s="97">
        <f t="shared" ref="J17:K22" si="5">J7</f>
        <v>600</v>
      </c>
      <c r="K17" s="52">
        <f t="shared" si="5"/>
        <v>1</v>
      </c>
      <c r="L17" s="17">
        <v>0.24</v>
      </c>
      <c r="M17" s="53">
        <f>V33/J17</f>
        <v>0.6</v>
      </c>
      <c r="N17" s="54">
        <f>N7</f>
        <v>0.6</v>
      </c>
      <c r="P17" s="13">
        <f>P7</f>
        <v>1</v>
      </c>
      <c r="Q17" s="20">
        <f>R7/Q7</f>
        <v>1.9881767696804471</v>
      </c>
      <c r="R17" s="20">
        <f t="shared" ref="R17:T20" si="6">S7/R7</f>
        <v>1.2574334627206294</v>
      </c>
      <c r="S17" s="20">
        <f t="shared" si="6"/>
        <v>1</v>
      </c>
      <c r="T17" s="20">
        <f t="shared" si="6"/>
        <v>1</v>
      </c>
      <c r="U17" s="20">
        <f>V7/U7</f>
        <v>1</v>
      </c>
      <c r="V17" s="20"/>
      <c r="W17" s="20"/>
    </row>
    <row r="18" spans="2:29" x14ac:dyDescent="0.25">
      <c r="B18" s="13">
        <v>2</v>
      </c>
      <c r="C18" s="20">
        <f>D8/C8</f>
        <v>2.5198421881943154</v>
      </c>
      <c r="D18" s="20">
        <f t="shared" si="4"/>
        <v>1.3607898869076238</v>
      </c>
      <c r="E18" s="20">
        <f t="shared" si="4"/>
        <v>1.1081461759711888</v>
      </c>
      <c r="F18" s="20">
        <f t="shared" si="4"/>
        <v>1.0526852152201238</v>
      </c>
      <c r="G18" s="20"/>
      <c r="H18" s="20"/>
      <c r="I18" s="20"/>
      <c r="J18" s="97">
        <f t="shared" si="5"/>
        <v>630</v>
      </c>
      <c r="K18" s="52">
        <f t="shared" si="5"/>
        <v>1</v>
      </c>
      <c r="L18" s="17">
        <v>0.46586899984450569</v>
      </c>
      <c r="M18" s="53">
        <f>U33/J18</f>
        <v>0.6</v>
      </c>
      <c r="N18" s="54">
        <f t="shared" ref="N18:N22" si="7">N8</f>
        <v>0.6</v>
      </c>
      <c r="P18" s="13">
        <f>P17+1</f>
        <v>2</v>
      </c>
      <c r="Q18" s="20">
        <f>R8/Q8</f>
        <v>1.9881767784958502</v>
      </c>
      <c r="R18" s="20">
        <f t="shared" si="6"/>
        <v>1.2574334587314984</v>
      </c>
      <c r="S18" s="20">
        <f t="shared" si="6"/>
        <v>1</v>
      </c>
      <c r="T18" s="20">
        <f t="shared" si="6"/>
        <v>1</v>
      </c>
      <c r="U18" s="20"/>
      <c r="V18" s="20"/>
      <c r="W18" s="20"/>
    </row>
    <row r="19" spans="2:29" x14ac:dyDescent="0.25">
      <c r="B19" s="13">
        <v>3</v>
      </c>
      <c r="C19" s="20">
        <f>D9/C9</f>
        <v>2.5198421853300168</v>
      </c>
      <c r="D19" s="20">
        <f t="shared" si="4"/>
        <v>1.3607898878552072</v>
      </c>
      <c r="E19" s="20">
        <f t="shared" si="4"/>
        <v>1.1081461696759793</v>
      </c>
      <c r="F19" s="20"/>
      <c r="G19" s="20"/>
      <c r="H19" s="20"/>
      <c r="I19" s="20"/>
      <c r="J19" s="97">
        <f t="shared" si="5"/>
        <v>661.49999713897705</v>
      </c>
      <c r="K19" s="52">
        <f t="shared" si="5"/>
        <v>1</v>
      </c>
      <c r="L19" s="17">
        <v>0.57728630324247499</v>
      </c>
      <c r="M19" s="53">
        <f>T33/J19</f>
        <v>0.60000000201835835</v>
      </c>
      <c r="N19" s="54">
        <f t="shared" si="7"/>
        <v>0.6</v>
      </c>
      <c r="P19" s="13">
        <f t="shared" ref="P19:P22" si="8">P18+1</f>
        <v>3</v>
      </c>
      <c r="Q19" s="20">
        <f>R9/Q9</f>
        <v>1.9881767811599464</v>
      </c>
      <c r="R19" s="20">
        <f t="shared" si="6"/>
        <v>1.2574334599924122</v>
      </c>
      <c r="S19" s="20">
        <f t="shared" si="6"/>
        <v>1</v>
      </c>
      <c r="T19" s="20"/>
      <c r="U19" s="20"/>
      <c r="V19" s="20"/>
      <c r="W19" s="20"/>
    </row>
    <row r="20" spans="2:29" x14ac:dyDescent="0.25">
      <c r="B20" s="13">
        <v>4</v>
      </c>
      <c r="C20" s="20">
        <f>D10/C10</f>
        <v>2.5198421764606942</v>
      </c>
      <c r="D20" s="20">
        <f t="shared" si="4"/>
        <v>1.3607898915027574</v>
      </c>
      <c r="E20" s="20"/>
      <c r="F20" s="94"/>
      <c r="G20" s="20"/>
      <c r="H20" s="20"/>
      <c r="I20" s="20"/>
      <c r="J20" s="97">
        <f t="shared" si="5"/>
        <v>694.57499885559082</v>
      </c>
      <c r="K20" s="52">
        <f t="shared" si="5"/>
        <v>1</v>
      </c>
      <c r="L20" s="17">
        <v>0.57728630015217841</v>
      </c>
      <c r="M20" s="53">
        <f>S33/J20</f>
        <v>0.60000000219685257</v>
      </c>
      <c r="N20" s="54">
        <f t="shared" si="7"/>
        <v>0.6</v>
      </c>
      <c r="P20" s="13">
        <f t="shared" si="8"/>
        <v>4</v>
      </c>
      <c r="Q20" s="20">
        <f>R10/Q10</f>
        <v>1.9881767851815357</v>
      </c>
      <c r="R20" s="20">
        <f t="shared" si="6"/>
        <v>1.2574334593912453</v>
      </c>
      <c r="S20" s="20"/>
      <c r="T20" s="94"/>
      <c r="U20" s="20"/>
      <c r="V20" s="20"/>
      <c r="W20" s="20"/>
    </row>
    <row r="21" spans="2:29" x14ac:dyDescent="0.25">
      <c r="B21" s="13">
        <v>5</v>
      </c>
      <c r="C21" s="20">
        <f>D11/C11</f>
        <v>2.5198421732270235</v>
      </c>
      <c r="D21" s="20"/>
      <c r="E21" s="20"/>
      <c r="F21" s="94"/>
      <c r="G21" s="20"/>
      <c r="H21" s="20"/>
      <c r="I21" s="20"/>
      <c r="J21" s="97">
        <f t="shared" si="5"/>
        <v>729.30375194549561</v>
      </c>
      <c r="K21" s="52">
        <f t="shared" si="5"/>
        <v>1</v>
      </c>
      <c r="L21" s="17">
        <v>0.57728629841294488</v>
      </c>
      <c r="M21" s="53">
        <f>R33/J21</f>
        <v>0.60000000345087601</v>
      </c>
      <c r="N21" s="54">
        <f t="shared" si="7"/>
        <v>0.6</v>
      </c>
      <c r="P21" s="13">
        <f t="shared" si="8"/>
        <v>5</v>
      </c>
      <c r="Q21" s="20">
        <f>R11/Q11</f>
        <v>1.9881767866032594</v>
      </c>
      <c r="R21" s="20"/>
      <c r="S21" s="20"/>
      <c r="T21" s="94"/>
      <c r="U21" s="20"/>
      <c r="V21" s="20"/>
      <c r="W21" s="20"/>
    </row>
    <row r="22" spans="2:29" ht="15" customHeight="1" x14ac:dyDescent="0.25">
      <c r="B22" s="13">
        <v>6</v>
      </c>
      <c r="C22" s="20"/>
      <c r="D22" s="20"/>
      <c r="E22" s="20"/>
      <c r="F22" s="94"/>
      <c r="G22" s="20"/>
      <c r="H22" s="20"/>
      <c r="I22" s="20"/>
      <c r="J22" s="98">
        <f t="shared" si="5"/>
        <v>765.76893997192383</v>
      </c>
      <c r="K22" s="56">
        <f t="shared" si="5"/>
        <v>1</v>
      </c>
      <c r="L22" s="57">
        <v>0.57728629657939634</v>
      </c>
      <c r="M22" s="58">
        <f>Q33/J22</f>
        <v>0.60000000142303622</v>
      </c>
      <c r="N22" s="59">
        <f t="shared" si="7"/>
        <v>0.6</v>
      </c>
      <c r="P22" s="13">
        <f t="shared" si="8"/>
        <v>6</v>
      </c>
      <c r="Q22" s="20"/>
      <c r="R22" s="20"/>
      <c r="S22" s="20"/>
      <c r="T22" s="20"/>
      <c r="U22" s="20"/>
      <c r="V22" s="20"/>
      <c r="W22" s="20"/>
    </row>
    <row r="23" spans="2:29" x14ac:dyDescent="0.25">
      <c r="C23" s="21"/>
      <c r="Q23" s="21"/>
      <c r="AC23" s="3"/>
    </row>
    <row r="24" spans="2:29" x14ac:dyDescent="0.25">
      <c r="B24" t="s">
        <v>15</v>
      </c>
      <c r="C24" s="61">
        <f>AVERAGE(C17:C22)</f>
        <v>2.5198421826849446</v>
      </c>
      <c r="D24" s="61">
        <f>AVERAGE(D17:D22)</f>
        <v>1.3607898876203166</v>
      </c>
      <c r="E24" s="61">
        <f>AVERAGE(E17:E22)</f>
        <v>1.1081461743076357</v>
      </c>
      <c r="F24" s="61">
        <f>AVERAGE(F17:F22)</f>
        <v>1.0526852152201238</v>
      </c>
      <c r="G24" s="61">
        <f>AVERAGE(G17:G22)</f>
        <v>1</v>
      </c>
      <c r="H24" s="21"/>
      <c r="I24" s="21"/>
      <c r="J24" s="62" t="s">
        <v>47</v>
      </c>
      <c r="K24" s="63"/>
      <c r="L24" s="63"/>
      <c r="M24" s="63"/>
      <c r="N24" s="64"/>
      <c r="P24" t="s">
        <v>15</v>
      </c>
      <c r="Q24" s="88">
        <f>AVERAGE(Q17:Q22)</f>
        <v>1.9881767802242076</v>
      </c>
      <c r="R24" s="88">
        <f>AVERAGE(R17:R22)</f>
        <v>1.2574334602089463</v>
      </c>
      <c r="S24" s="88">
        <f>AVERAGE(S17:S22)</f>
        <v>1</v>
      </c>
      <c r="T24" s="88">
        <f>AVERAGE(T17:T22)</f>
        <v>1</v>
      </c>
      <c r="U24" s="88">
        <f>AVERAGE(U17:U22)</f>
        <v>1</v>
      </c>
      <c r="V24" s="21"/>
      <c r="W24" s="21"/>
      <c r="AC24" s="3"/>
    </row>
    <row r="25" spans="2:29" x14ac:dyDescent="0.25">
      <c r="B25" t="s">
        <v>19</v>
      </c>
      <c r="C25" s="21">
        <f>SUM(D7:D11)/SUM(C7:C11)</f>
        <v>2.5198421822374391</v>
      </c>
      <c r="D25" s="21">
        <f>SUM(E7:E10)/SUM(D7:D10)</f>
        <v>1.3607898877596192</v>
      </c>
      <c r="E25" s="21">
        <f>SUM(F7:F9)/SUM(E7:E9)</f>
        <v>1.1081461741834273</v>
      </c>
      <c r="F25" s="21">
        <f>SUM(G7:G8)/SUM(F7:F8)</f>
        <v>1.0526852152201238</v>
      </c>
      <c r="G25" s="21">
        <f>SUM(H7:H7)/SUM(G7:G7)</f>
        <v>1</v>
      </c>
      <c r="H25" s="21"/>
      <c r="I25" s="21"/>
      <c r="J25" s="65" t="s">
        <v>31</v>
      </c>
      <c r="K25" s="23"/>
      <c r="L25" s="93" t="s">
        <v>82</v>
      </c>
      <c r="M25" s="23"/>
      <c r="N25" s="24"/>
      <c r="P25" t="s">
        <v>19</v>
      </c>
      <c r="Q25" s="21">
        <f>SUM(R7:R11)/SUM(Q7:Q11)</f>
        <v>1.9881767806161303</v>
      </c>
      <c r="R25" s="21">
        <f>SUM(S7:S10)/SUM(R7:R10)</f>
        <v>1.2574334601567536</v>
      </c>
      <c r="S25" s="21">
        <f>SUM(T7:T9)/SUM(S7:S9)</f>
        <v>1</v>
      </c>
      <c r="T25" s="21">
        <f>SUM(U7:U8)/SUM(T7:T8)</f>
        <v>1</v>
      </c>
      <c r="U25" s="21">
        <f>SUM(V7:V7)/SUM(U7:U7)</f>
        <v>1</v>
      </c>
      <c r="V25" s="21"/>
      <c r="W25" s="21"/>
      <c r="AC25" s="3"/>
    </row>
    <row r="26" spans="2:29" x14ac:dyDescent="0.25">
      <c r="B26" t="s">
        <v>16</v>
      </c>
      <c r="C26" s="21">
        <f>MEDIAN(C17:C22)</f>
        <v>2.5198421853300168</v>
      </c>
      <c r="D26" s="21">
        <f>MEDIAN(D17:D22)</f>
        <v>1.3607898873814155</v>
      </c>
      <c r="E26" s="21">
        <f>MEDIAN(E17:E22)</f>
        <v>1.1081461759711888</v>
      </c>
      <c r="F26" s="21">
        <f>MEDIAN(F17:F22)</f>
        <v>1.0526852152201238</v>
      </c>
      <c r="G26" s="21">
        <f>MEDIAN(G17:G22)</f>
        <v>1</v>
      </c>
      <c r="H26" s="21"/>
      <c r="I26" s="21"/>
      <c r="J26" s="65" t="s">
        <v>32</v>
      </c>
      <c r="K26" s="23"/>
      <c r="L26" s="93" t="s">
        <v>43</v>
      </c>
      <c r="M26" s="23"/>
      <c r="N26" s="24"/>
      <c r="P26" t="s">
        <v>16</v>
      </c>
      <c r="Q26" s="21">
        <f>MEDIAN(Q17:Q22)</f>
        <v>1.9881767811599464</v>
      </c>
      <c r="R26" s="21">
        <f>MEDIAN(R17:R22)</f>
        <v>1.2574334596918288</v>
      </c>
      <c r="S26" s="21">
        <f>MEDIAN(S17:S22)</f>
        <v>1</v>
      </c>
      <c r="T26" s="21">
        <f>MEDIAN(T17:T22)</f>
        <v>1</v>
      </c>
      <c r="U26" s="21">
        <f>MEDIAN(U17:U22)</f>
        <v>1</v>
      </c>
      <c r="V26" s="21"/>
      <c r="W26" s="21"/>
      <c r="AC26" s="3"/>
    </row>
    <row r="27" spans="2:29" x14ac:dyDescent="0.25">
      <c r="B27" t="s">
        <v>17</v>
      </c>
      <c r="C27" s="21">
        <f>IFERROR((SUM(C17:C22)-MIN(C17:C22)-MAX(C17:C22))/(COUNT(C17:C22)-2),"")</f>
        <v>2.5198421833283424</v>
      </c>
      <c r="D27" s="21">
        <f>IFERROR((SUM(D17:D22)-MIN(D17:D22)-MAX(D17:D22))/(COUNT(D17:D22)-2),"")</f>
        <v>1.3607898873814155</v>
      </c>
      <c r="E27" s="21">
        <f>IFERROR((SUM(E17:E22)-MIN(E17:E22)-MAX(E17:E22))/(COUNT(E17:E22)-2),"")</f>
        <v>1.1081461759711886</v>
      </c>
      <c r="F27" s="21" t="str">
        <f>IFERROR((SUM(F17:F22)-MIN(F17:F22)-MAX(F17:F22))/(COUNT(F17:F22)-2),"")</f>
        <v/>
      </c>
      <c r="G27" s="21"/>
      <c r="H27" s="21"/>
      <c r="I27" s="21"/>
      <c r="J27" s="65" t="s">
        <v>58</v>
      </c>
      <c r="K27" s="23"/>
      <c r="L27" s="92" t="s">
        <v>48</v>
      </c>
      <c r="M27" s="23"/>
      <c r="N27" s="24"/>
      <c r="P27" t="s">
        <v>17</v>
      </c>
      <c r="Q27" s="21">
        <f>IFERROR((SUM(Q17:Q22)-MIN(Q17:Q22)-MAX(Q17:Q22))/(COUNT(Q17:Q22)-2),"")</f>
        <v>1.9881767816124443</v>
      </c>
      <c r="R27" s="21">
        <f>IFERROR((SUM(R17:R22)-MIN(R17:R22)-MAX(R17:R22))/(COUNT(R17:R22)-2),"")</f>
        <v>1.2574334596918288</v>
      </c>
      <c r="S27" s="21">
        <f>IFERROR((SUM(S17:S22)-MIN(S17:S22)-MAX(S17:S22))/(COUNT(S17:S22)-2),"")</f>
        <v>1</v>
      </c>
      <c r="T27" s="21" t="str">
        <f>IFERROR((SUM(T17:T22)-MIN(T17:T22)-MAX(T17:T22))/(COUNT(T17:T22)-2),"")</f>
        <v/>
      </c>
      <c r="U27" s="21"/>
      <c r="V27" s="21"/>
      <c r="W27" s="21"/>
      <c r="AC27" s="3"/>
    </row>
    <row r="28" spans="2:29" x14ac:dyDescent="0.25">
      <c r="B28" t="s">
        <v>18</v>
      </c>
      <c r="C28" s="21">
        <f>AVERAGE(C19:C21)</f>
        <v>2.5198421783392448</v>
      </c>
      <c r="D28" s="21">
        <f>AVERAGE(D18:D20)</f>
        <v>1.3607898887551961</v>
      </c>
      <c r="E28" s="21">
        <f>AVERAGE(E17:E19)</f>
        <v>1.1081461743076357</v>
      </c>
      <c r="F28" s="21"/>
      <c r="G28" s="21"/>
      <c r="H28" s="21"/>
      <c r="I28" s="21"/>
      <c r="J28" s="22"/>
      <c r="K28" s="23"/>
      <c r="L28" s="23"/>
      <c r="M28" s="23"/>
      <c r="N28" s="24"/>
      <c r="P28" t="s">
        <v>18</v>
      </c>
      <c r="Q28" s="21">
        <f>AVERAGE(Q19:Q21)</f>
        <v>1.9881767843149138</v>
      </c>
      <c r="R28" s="21">
        <f>AVERAGE(R18:R20)</f>
        <v>1.2574334593717187</v>
      </c>
      <c r="S28" s="21">
        <f>AVERAGE(S17:S19)</f>
        <v>1</v>
      </c>
      <c r="T28" s="21"/>
      <c r="U28" s="21"/>
      <c r="V28" s="21"/>
      <c r="W28" s="21"/>
      <c r="AC28" s="3"/>
    </row>
    <row r="29" spans="2:29" x14ac:dyDescent="0.25">
      <c r="J29" s="66" t="s">
        <v>33</v>
      </c>
      <c r="K29" s="67"/>
      <c r="L29" s="67"/>
      <c r="M29" s="67"/>
      <c r="N29" s="68"/>
      <c r="AC29" s="3"/>
    </row>
    <row r="30" spans="2:29" x14ac:dyDescent="0.25">
      <c r="B30" s="27" t="s">
        <v>20</v>
      </c>
      <c r="C30" s="28">
        <f>C24</f>
        <v>2.5198421826849446</v>
      </c>
      <c r="D30" s="29">
        <f>D24</f>
        <v>1.3607898876203166</v>
      </c>
      <c r="E30" s="29">
        <f>E24</f>
        <v>1.1081461743076357</v>
      </c>
      <c r="F30" s="29">
        <f>F24</f>
        <v>1.0526852152201238</v>
      </c>
      <c r="G30" s="30">
        <f>G24</f>
        <v>1</v>
      </c>
      <c r="H30" s="31"/>
      <c r="I30" s="31"/>
      <c r="J30" s="65" t="s">
        <v>34</v>
      </c>
      <c r="K30" s="23"/>
      <c r="L30" s="93" t="s">
        <v>35</v>
      </c>
      <c r="M30" s="23"/>
      <c r="N30" s="24"/>
      <c r="P30" s="27" t="s">
        <v>20</v>
      </c>
      <c r="Q30" s="89">
        <f>Q24</f>
        <v>1.9881767802242076</v>
      </c>
      <c r="R30" s="90">
        <f>R24</f>
        <v>1.2574334602089463</v>
      </c>
      <c r="S30" s="90">
        <f>S24</f>
        <v>1</v>
      </c>
      <c r="T30" s="90">
        <f>T24</f>
        <v>1</v>
      </c>
      <c r="U30" s="91">
        <f>U24</f>
        <v>1</v>
      </c>
      <c r="V30" s="31"/>
      <c r="W30" s="31"/>
      <c r="AC30" s="3"/>
    </row>
    <row r="31" spans="2:29" x14ac:dyDescent="0.25">
      <c r="B31" s="32" t="s">
        <v>21</v>
      </c>
      <c r="C31" s="21">
        <f>D31*C30</f>
        <v>3.9999999873445442</v>
      </c>
      <c r="D31" s="21">
        <f>E31*D30</f>
        <v>1.5874009947251777</v>
      </c>
      <c r="E31" s="21">
        <f>F31*E30</f>
        <v>1.1665290939963904</v>
      </c>
      <c r="F31" s="21">
        <f>G31*F30</f>
        <v>1.0526852152201238</v>
      </c>
      <c r="G31" s="21">
        <f>H31*G30</f>
        <v>1</v>
      </c>
      <c r="H31" s="26">
        <v>1</v>
      </c>
      <c r="I31" s="21"/>
      <c r="J31" s="65" t="s">
        <v>36</v>
      </c>
      <c r="K31" s="23"/>
      <c r="L31" s="93" t="s">
        <v>35</v>
      </c>
      <c r="M31" s="23"/>
      <c r="N31" s="24"/>
      <c r="P31" s="32" t="s">
        <v>21</v>
      </c>
      <c r="Q31" s="21">
        <f>R31*Q30</f>
        <v>2.5000000082644074</v>
      </c>
      <c r="R31" s="21">
        <f>S31*R30</f>
        <v>1.2574334602089463</v>
      </c>
      <c r="S31" s="21">
        <f>T31*S30</f>
        <v>1</v>
      </c>
      <c r="T31" s="21">
        <f>U31*T30</f>
        <v>1</v>
      </c>
      <c r="U31" s="21">
        <f>V31*U30</f>
        <v>1</v>
      </c>
      <c r="V31" s="26">
        <v>1</v>
      </c>
      <c r="W31" s="21"/>
      <c r="AC31" s="3"/>
    </row>
    <row r="32" spans="2:29" x14ac:dyDescent="0.25">
      <c r="B32" s="33" t="s">
        <v>22</v>
      </c>
      <c r="J32" s="22"/>
      <c r="K32" s="23"/>
      <c r="L32" s="23"/>
      <c r="M32" s="23"/>
      <c r="N32" s="24"/>
      <c r="P32" s="33" t="s">
        <v>22</v>
      </c>
      <c r="AC32" s="3"/>
    </row>
    <row r="33" spans="2:29" x14ac:dyDescent="0.25">
      <c r="B33" t="s">
        <v>23</v>
      </c>
      <c r="C33" s="14">
        <f>C31*C12</f>
        <v>459.46136329242051</v>
      </c>
      <c r="D33" s="14">
        <f>D31*D11</f>
        <v>437.58224947557892</v>
      </c>
      <c r="E33" s="14">
        <f>E31*E10</f>
        <v>416.7449996803154</v>
      </c>
      <c r="F33" s="14">
        <f>F31*F9</f>
        <v>396.89999718902726</v>
      </c>
      <c r="G33" s="14">
        <f>G31*G8</f>
        <v>378</v>
      </c>
      <c r="H33" s="14">
        <f>H31*H7</f>
        <v>360</v>
      </c>
      <c r="I33" s="34"/>
      <c r="J33" s="22"/>
      <c r="K33" s="23"/>
      <c r="L33" s="23"/>
      <c r="M33" s="23"/>
      <c r="N33" s="24"/>
      <c r="P33" t="s">
        <v>23</v>
      </c>
      <c r="Q33" s="14">
        <f>Q31*Q12</f>
        <v>459.46136507287122</v>
      </c>
      <c r="R33" s="14">
        <f>R31*R11</f>
        <v>437.58225368403419</v>
      </c>
      <c r="S33" s="14">
        <f>S31*S10</f>
        <v>416.7450008392334</v>
      </c>
      <c r="T33" s="14">
        <f>T31*T9</f>
        <v>396.89999961853027</v>
      </c>
      <c r="U33" s="14">
        <f>U31*U8</f>
        <v>378</v>
      </c>
      <c r="V33" s="14">
        <f>V31*V7</f>
        <v>360</v>
      </c>
      <c r="W33" s="34"/>
      <c r="AC33" s="3"/>
    </row>
    <row r="34" spans="2:29" x14ac:dyDescent="0.25">
      <c r="B34" s="35" t="s">
        <v>24</v>
      </c>
      <c r="C34" s="13">
        <v>6</v>
      </c>
      <c r="D34" s="13">
        <v>5</v>
      </c>
      <c r="E34" s="13">
        <v>4</v>
      </c>
      <c r="F34" s="13">
        <v>3</v>
      </c>
      <c r="G34" s="13">
        <v>2</v>
      </c>
      <c r="H34" s="13">
        <v>1</v>
      </c>
      <c r="I34" s="13"/>
      <c r="J34" s="69"/>
      <c r="K34" s="12"/>
      <c r="L34" s="12"/>
      <c r="M34" s="12"/>
      <c r="N34" s="25"/>
      <c r="P34" s="35" t="s">
        <v>24</v>
      </c>
      <c r="Q34" s="13">
        <v>6</v>
      </c>
      <c r="R34" s="13">
        <v>5</v>
      </c>
      <c r="S34" s="13">
        <v>4</v>
      </c>
      <c r="T34" s="13">
        <v>3</v>
      </c>
      <c r="U34" s="13">
        <v>2</v>
      </c>
      <c r="V34" s="13">
        <v>1</v>
      </c>
      <c r="W34" s="13"/>
      <c r="AC34" s="3"/>
    </row>
    <row r="35" spans="2:29" x14ac:dyDescent="0.25"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"/>
    </row>
  </sheetData>
  <conditionalFormatting sqref="M40:M4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40:AA4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J35"/>
  <sheetViews>
    <sheetView zoomScale="80" zoomScaleNormal="80" workbookViewId="0">
      <selection activeCell="B7" sqref="B7"/>
    </sheetView>
  </sheetViews>
  <sheetFormatPr defaultRowHeight="15" x14ac:dyDescent="0.25"/>
  <cols>
    <col min="1" max="1" width="1.7109375" customWidth="1"/>
    <col min="2" max="2" width="9.7109375" customWidth="1"/>
    <col min="3" max="8" width="6.7109375" customWidth="1"/>
    <col min="9" max="9" width="1.7109375" customWidth="1"/>
    <col min="10" max="14" width="6.7109375" customWidth="1"/>
    <col min="15" max="15" width="1.7109375" customWidth="1"/>
    <col min="16" max="16" width="9.7109375" customWidth="1"/>
    <col min="17" max="22" width="6.7109375" customWidth="1"/>
    <col min="23" max="23" width="1.7109375" customWidth="1"/>
    <col min="24" max="28" width="6.7109375" customWidth="1"/>
  </cols>
  <sheetData>
    <row r="1" spans="2:36" x14ac:dyDescent="0.25">
      <c r="B1" s="1">
        <v>6</v>
      </c>
      <c r="C1" s="2" t="s">
        <v>37</v>
      </c>
      <c r="D1" s="3"/>
      <c r="E1" s="3"/>
      <c r="F1" s="113" t="s">
        <v>53</v>
      </c>
      <c r="G1" s="3"/>
      <c r="H1" s="3"/>
      <c r="J1" s="37" t="s">
        <v>25</v>
      </c>
      <c r="K1" s="38"/>
      <c r="L1" s="38"/>
      <c r="M1" s="38"/>
      <c r="N1" s="38"/>
      <c r="P1">
        <v>130</v>
      </c>
      <c r="Q1" t="s">
        <v>39</v>
      </c>
      <c r="Z1" s="3"/>
      <c r="AA1" s="3"/>
      <c r="AC1" s="3"/>
    </row>
    <row r="2" spans="2:36" x14ac:dyDescent="0.25">
      <c r="B2" s="6">
        <v>6</v>
      </c>
      <c r="C2" s="2" t="s">
        <v>38</v>
      </c>
      <c r="D2" s="3"/>
      <c r="E2" s="3"/>
      <c r="F2" s="113" t="s">
        <v>50</v>
      </c>
      <c r="G2" s="3"/>
      <c r="H2" s="3"/>
      <c r="N2" s="5"/>
      <c r="P2">
        <v>60</v>
      </c>
      <c r="Q2" t="s">
        <v>40</v>
      </c>
      <c r="AC2" s="3"/>
    </row>
    <row r="3" spans="2:36" x14ac:dyDescent="0.25">
      <c r="C3" s="2"/>
      <c r="D3" s="3"/>
      <c r="E3" s="3"/>
      <c r="F3" s="4"/>
      <c r="G3" s="3"/>
      <c r="H3" s="3"/>
      <c r="N3" s="5"/>
      <c r="AC3" s="3"/>
    </row>
    <row r="4" spans="2:36" x14ac:dyDescent="0.25">
      <c r="B4" s="109" t="s">
        <v>76</v>
      </c>
      <c r="C4" s="108"/>
      <c r="D4" s="108"/>
      <c r="E4" s="108"/>
      <c r="F4" s="108"/>
      <c r="G4" s="108"/>
      <c r="H4" s="107"/>
      <c r="J4" s="39" t="s">
        <v>26</v>
      </c>
      <c r="K4" s="40"/>
      <c r="L4" s="40"/>
      <c r="M4" s="41" t="s">
        <v>0</v>
      </c>
      <c r="N4" s="42" t="s">
        <v>1</v>
      </c>
      <c r="P4" s="110" t="s">
        <v>76</v>
      </c>
      <c r="Q4" s="111"/>
      <c r="R4" s="111"/>
      <c r="S4" s="111"/>
      <c r="T4" s="111"/>
      <c r="U4" s="111"/>
      <c r="V4" s="112"/>
      <c r="AC4" s="3"/>
    </row>
    <row r="5" spans="2:36" x14ac:dyDescent="0.25">
      <c r="B5" s="7" t="s">
        <v>2</v>
      </c>
      <c r="C5" s="8" t="s">
        <v>3</v>
      </c>
      <c r="D5" s="9"/>
      <c r="E5" s="9" t="s">
        <v>4</v>
      </c>
      <c r="F5" s="9"/>
      <c r="G5" s="9"/>
      <c r="H5" s="9"/>
      <c r="I5" s="20"/>
      <c r="J5" s="43" t="s">
        <v>5</v>
      </c>
      <c r="K5" s="44" t="s">
        <v>5</v>
      </c>
      <c r="L5" s="44" t="s">
        <v>5</v>
      </c>
      <c r="M5" s="45" t="s">
        <v>6</v>
      </c>
      <c r="N5" s="46" t="s">
        <v>6</v>
      </c>
      <c r="P5" s="86" t="s">
        <v>2</v>
      </c>
      <c r="Q5" s="81" t="s">
        <v>27</v>
      </c>
      <c r="R5" s="83"/>
      <c r="S5" s="83" t="s">
        <v>4</v>
      </c>
      <c r="T5" s="83"/>
      <c r="U5" s="83"/>
      <c r="V5" s="83"/>
      <c r="W5" s="20"/>
      <c r="AC5" s="3"/>
    </row>
    <row r="6" spans="2:36" x14ac:dyDescent="0.25">
      <c r="B6" s="10" t="s">
        <v>6</v>
      </c>
      <c r="C6" s="11">
        <v>1</v>
      </c>
      <c r="D6" s="11">
        <f>C6+1</f>
        <v>2</v>
      </c>
      <c r="E6" s="11">
        <f t="shared" ref="E6:H6" si="0">D6+1</f>
        <v>3</v>
      </c>
      <c r="F6" s="11">
        <f t="shared" si="0"/>
        <v>4</v>
      </c>
      <c r="G6" s="11">
        <f t="shared" si="0"/>
        <v>5</v>
      </c>
      <c r="H6" s="11">
        <f t="shared" si="0"/>
        <v>6</v>
      </c>
      <c r="I6" s="20"/>
      <c r="J6" s="47" t="s">
        <v>7</v>
      </c>
      <c r="K6" s="48" t="s">
        <v>8</v>
      </c>
      <c r="L6" s="48" t="s">
        <v>9</v>
      </c>
      <c r="M6" s="49" t="s">
        <v>10</v>
      </c>
      <c r="N6" s="50" t="s">
        <v>10</v>
      </c>
      <c r="P6" s="84" t="s">
        <v>6</v>
      </c>
      <c r="Q6" s="87">
        <v>1</v>
      </c>
      <c r="R6" s="87">
        <f>Q6+1</f>
        <v>2</v>
      </c>
      <c r="S6" s="87">
        <f t="shared" ref="S6:V6" si="1">R6+1</f>
        <v>3</v>
      </c>
      <c r="T6" s="87">
        <f t="shared" si="1"/>
        <v>4</v>
      </c>
      <c r="U6" s="87">
        <f t="shared" si="1"/>
        <v>5</v>
      </c>
      <c r="V6" s="87">
        <f t="shared" si="1"/>
        <v>6</v>
      </c>
      <c r="W6" s="20"/>
      <c r="AC6" s="3"/>
    </row>
    <row r="7" spans="2:36" x14ac:dyDescent="0.25">
      <c r="B7" s="13">
        <v>1</v>
      </c>
      <c r="C7" s="14">
        <v>68.571426391601563</v>
      </c>
      <c r="D7" s="14">
        <v>250.92381286621094</v>
      </c>
      <c r="E7" s="14">
        <v>386.67086791992187</v>
      </c>
      <c r="F7" s="14">
        <v>446.62322998046875</v>
      </c>
      <c r="G7" s="14">
        <v>468.6060791015625</v>
      </c>
      <c r="H7" s="14">
        <v>480</v>
      </c>
      <c r="I7" s="20"/>
      <c r="J7" s="97">
        <v>600</v>
      </c>
      <c r="K7" s="52">
        <v>1</v>
      </c>
      <c r="L7" s="17">
        <v>0.11428571065266926</v>
      </c>
      <c r="M7" s="53">
        <f>H33/J7</f>
        <v>0.8</v>
      </c>
      <c r="N7" s="54">
        <v>0.8</v>
      </c>
      <c r="P7" s="13">
        <v>1</v>
      </c>
      <c r="Q7" s="14">
        <v>96</v>
      </c>
      <c r="R7" s="14">
        <v>320.99533081054688</v>
      </c>
      <c r="S7" s="14">
        <v>434.06582641601562</v>
      </c>
      <c r="T7" s="14">
        <v>480</v>
      </c>
      <c r="U7" s="14">
        <v>480</v>
      </c>
      <c r="V7" s="14">
        <v>480</v>
      </c>
      <c r="W7" s="20"/>
      <c r="AC7" s="3"/>
      <c r="AE7" s="14"/>
      <c r="AF7" s="14"/>
      <c r="AG7" s="14"/>
      <c r="AH7" s="14"/>
      <c r="AI7" s="14"/>
      <c r="AJ7" s="14"/>
    </row>
    <row r="8" spans="2:36" x14ac:dyDescent="0.25">
      <c r="B8" s="13">
        <f>B7+1</f>
        <v>2</v>
      </c>
      <c r="C8" s="14">
        <v>71.999997854232788</v>
      </c>
      <c r="D8" s="14">
        <v>263.47000408172607</v>
      </c>
      <c r="E8" s="14">
        <v>406.0044116973877</v>
      </c>
      <c r="F8" s="14">
        <v>468.95439147949219</v>
      </c>
      <c r="G8" s="14">
        <v>492.0363826751709</v>
      </c>
      <c r="H8" s="14"/>
      <c r="I8" s="20"/>
      <c r="J8" s="97">
        <v>630</v>
      </c>
      <c r="K8" s="52">
        <v>1</v>
      </c>
      <c r="L8" s="17">
        <v>0.40373394337911456</v>
      </c>
      <c r="M8" s="53">
        <f>G33/J8</f>
        <v>0.79999999937976984</v>
      </c>
      <c r="N8" s="54">
        <v>0.8</v>
      </c>
      <c r="P8" s="13">
        <f>P7+1</f>
        <v>2</v>
      </c>
      <c r="Q8" s="14">
        <v>100.80000019073486</v>
      </c>
      <c r="R8" s="14">
        <v>337.04509735107422</v>
      </c>
      <c r="S8" s="14">
        <v>455.76911735534668</v>
      </c>
      <c r="T8" s="14">
        <v>504</v>
      </c>
      <c r="U8" s="14">
        <v>504</v>
      </c>
      <c r="V8" s="14"/>
      <c r="W8" s="20"/>
      <c r="AC8" s="3"/>
      <c r="AE8" s="14"/>
      <c r="AF8" s="14"/>
      <c r="AG8" s="14"/>
      <c r="AH8" s="14"/>
      <c r="AI8" s="14"/>
      <c r="AJ8" s="14"/>
    </row>
    <row r="9" spans="2:36" x14ac:dyDescent="0.25">
      <c r="B9" s="13">
        <f t="shared" ref="B9:B12" si="2">B8+1</f>
        <v>3</v>
      </c>
      <c r="C9" s="14">
        <v>75.599997520446777</v>
      </c>
      <c r="D9" s="14">
        <v>276.64350414276123</v>
      </c>
      <c r="E9" s="14">
        <v>426.30463218688965</v>
      </c>
      <c r="F9" s="14">
        <v>492.4021110534668</v>
      </c>
      <c r="G9" s="14"/>
      <c r="H9" s="14"/>
      <c r="I9" s="20"/>
      <c r="J9" s="97">
        <v>661.49999713897705</v>
      </c>
      <c r="K9" s="52">
        <v>1</v>
      </c>
      <c r="L9" s="17">
        <v>0.60894493660502935</v>
      </c>
      <c r="M9" s="53">
        <f>F33/J9</f>
        <v>0.80000000314992781</v>
      </c>
      <c r="N9" s="54">
        <v>0.8</v>
      </c>
      <c r="P9" s="13">
        <f t="shared" ref="P9:P12" si="3">P8+1</f>
        <v>3</v>
      </c>
      <c r="Q9" s="14">
        <v>105.83999967575073</v>
      </c>
      <c r="R9" s="14">
        <v>353.89735221862793</v>
      </c>
      <c r="S9" s="14">
        <v>478.55757141113281</v>
      </c>
      <c r="T9" s="14">
        <v>529.19999885559082</v>
      </c>
      <c r="U9" s="14"/>
      <c r="V9" s="14"/>
      <c r="W9" s="20"/>
      <c r="AC9" s="3"/>
      <c r="AE9" s="14"/>
      <c r="AF9" s="14"/>
      <c r="AG9" s="14"/>
      <c r="AH9" s="14"/>
      <c r="AI9" s="14"/>
      <c r="AJ9" s="14"/>
    </row>
    <row r="10" spans="2:36" x14ac:dyDescent="0.25">
      <c r="B10" s="13">
        <f t="shared" si="2"/>
        <v>4</v>
      </c>
      <c r="C10" s="14">
        <v>79.379997491836548</v>
      </c>
      <c r="D10" s="14">
        <v>290.47568035125732</v>
      </c>
      <c r="E10" s="14">
        <v>447.61986541748047</v>
      </c>
      <c r="F10" s="14"/>
      <c r="G10" s="14"/>
      <c r="H10" s="14"/>
      <c r="I10" s="20"/>
      <c r="J10" s="97">
        <v>694.57499885559082</v>
      </c>
      <c r="K10" s="52">
        <v>1</v>
      </c>
      <c r="L10" s="17">
        <v>0.69526012357949551</v>
      </c>
      <c r="M10" s="53">
        <f>E33/J10</f>
        <v>0.8000000040367794</v>
      </c>
      <c r="N10" s="54">
        <v>0.8</v>
      </c>
      <c r="P10" s="13">
        <f t="shared" si="3"/>
        <v>4</v>
      </c>
      <c r="Q10" s="14">
        <v>111.13199996948242</v>
      </c>
      <c r="R10" s="14">
        <v>371.59222030639648</v>
      </c>
      <c r="S10" s="14">
        <v>502.48545074462891</v>
      </c>
      <c r="T10" s="14"/>
      <c r="U10" s="14"/>
      <c r="V10" s="14"/>
      <c r="W10" s="20"/>
      <c r="AC10" s="3"/>
      <c r="AE10" s="14"/>
      <c r="AF10" s="14"/>
      <c r="AG10" s="14"/>
      <c r="AH10" s="14"/>
      <c r="AI10" s="14"/>
      <c r="AJ10" s="14"/>
    </row>
    <row r="11" spans="2:36" x14ac:dyDescent="0.25">
      <c r="B11" s="13">
        <f t="shared" si="2"/>
        <v>5</v>
      </c>
      <c r="C11" s="14">
        <v>83.348997831344604</v>
      </c>
      <c r="D11" s="14">
        <v>304.9994649887085</v>
      </c>
      <c r="E11" s="14"/>
      <c r="F11" s="95" t="s">
        <v>54</v>
      </c>
      <c r="G11" s="14"/>
      <c r="H11" s="14"/>
      <c r="I11" s="14"/>
      <c r="J11" s="97">
        <v>729.30375194549561</v>
      </c>
      <c r="K11" s="52">
        <v>1</v>
      </c>
      <c r="L11" s="17">
        <v>0.72540234443481544</v>
      </c>
      <c r="M11" s="53">
        <f>D33/J11</f>
        <v>0.80000000223483925</v>
      </c>
      <c r="N11" s="54">
        <v>0.8</v>
      </c>
      <c r="P11" s="13">
        <f t="shared" si="3"/>
        <v>5</v>
      </c>
      <c r="Q11" s="14">
        <v>116.68860054016113</v>
      </c>
      <c r="R11" s="14">
        <v>390.17183303833008</v>
      </c>
      <c r="S11" s="14"/>
      <c r="T11" s="95" t="s">
        <v>55</v>
      </c>
      <c r="U11" s="14"/>
      <c r="V11" s="14"/>
      <c r="W11" s="14"/>
      <c r="X11" s="95"/>
      <c r="AA11" s="95"/>
      <c r="AB11" s="95"/>
      <c r="AC11" s="14"/>
      <c r="AD11" s="14"/>
      <c r="AE11" s="14"/>
      <c r="AF11" s="14"/>
      <c r="AG11" s="14"/>
      <c r="AH11" s="14"/>
      <c r="AI11" s="14"/>
      <c r="AJ11" s="14"/>
    </row>
    <row r="12" spans="2:36" x14ac:dyDescent="0.25">
      <c r="B12" s="13">
        <f t="shared" si="2"/>
        <v>6</v>
      </c>
      <c r="C12" s="14">
        <v>87.516447782516479</v>
      </c>
      <c r="D12" s="14"/>
      <c r="E12" s="14"/>
      <c r="F12" s="95" t="s">
        <v>41</v>
      </c>
      <c r="G12" s="14"/>
      <c r="H12" s="14"/>
      <c r="I12" s="14"/>
      <c r="J12" s="98">
        <v>765.76893997192383</v>
      </c>
      <c r="K12" s="56">
        <v>1</v>
      </c>
      <c r="L12" s="57">
        <v>0.74028140115239516</v>
      </c>
      <c r="M12" s="58">
        <f>C33/J12</f>
        <v>0.80000000269961169</v>
      </c>
      <c r="N12" s="59">
        <v>0.8</v>
      </c>
      <c r="P12" s="13">
        <f t="shared" si="3"/>
        <v>6</v>
      </c>
      <c r="Q12" s="14">
        <v>122.52303028106689</v>
      </c>
      <c r="R12" s="14"/>
      <c r="S12" s="14"/>
      <c r="T12" s="95" t="s">
        <v>41</v>
      </c>
      <c r="U12" s="14"/>
      <c r="V12" s="14"/>
      <c r="W12" s="14"/>
      <c r="X12" s="95"/>
      <c r="AA12" s="95"/>
      <c r="AB12" s="95"/>
      <c r="AC12" s="14"/>
      <c r="AD12" s="14"/>
      <c r="AE12" s="14"/>
      <c r="AF12" s="14"/>
      <c r="AG12" s="14"/>
      <c r="AH12" s="14"/>
      <c r="AI12" s="14"/>
      <c r="AJ12" s="14"/>
    </row>
    <row r="13" spans="2:36" x14ac:dyDescent="0.25">
      <c r="I13" s="14"/>
      <c r="J13" s="15"/>
      <c r="K13" s="16"/>
      <c r="L13" s="17"/>
      <c r="M13" s="17"/>
      <c r="N13" s="17"/>
      <c r="W13" s="14"/>
      <c r="AC13" s="3"/>
      <c r="AE13" s="14"/>
      <c r="AF13" s="14"/>
      <c r="AG13" s="14"/>
      <c r="AH13" s="14"/>
      <c r="AI13" s="14"/>
      <c r="AJ13" s="14"/>
    </row>
    <row r="14" spans="2:36" x14ac:dyDescent="0.25">
      <c r="B14" s="109" t="s">
        <v>76</v>
      </c>
      <c r="C14" s="108"/>
      <c r="D14" s="108"/>
      <c r="E14" s="108"/>
      <c r="F14" s="108"/>
      <c r="G14" s="108"/>
      <c r="H14" s="107"/>
      <c r="J14" s="39" t="s">
        <v>28</v>
      </c>
      <c r="K14" s="40"/>
      <c r="L14" s="40"/>
      <c r="M14" s="78" t="s">
        <v>0</v>
      </c>
      <c r="N14" s="79" t="s">
        <v>1</v>
      </c>
      <c r="P14" s="110" t="s">
        <v>76</v>
      </c>
      <c r="Q14" s="111"/>
      <c r="R14" s="111"/>
      <c r="S14" s="111"/>
      <c r="T14" s="111"/>
      <c r="U14" s="111"/>
      <c r="V14" s="112"/>
      <c r="AC14" s="3"/>
    </row>
    <row r="15" spans="2:36" x14ac:dyDescent="0.25">
      <c r="B15" s="18" t="s">
        <v>11</v>
      </c>
      <c r="C15" s="8" t="s">
        <v>12</v>
      </c>
      <c r="D15" s="19"/>
      <c r="E15" s="19"/>
      <c r="F15" s="9" t="s">
        <v>13</v>
      </c>
      <c r="G15" s="9"/>
      <c r="H15" s="19"/>
      <c r="I15" s="20"/>
      <c r="J15" s="70" t="s">
        <v>5</v>
      </c>
      <c r="K15" s="71" t="s">
        <v>5</v>
      </c>
      <c r="L15" s="71" t="s">
        <v>5</v>
      </c>
      <c r="M15" s="72" t="s">
        <v>6</v>
      </c>
      <c r="N15" s="73" t="s">
        <v>6</v>
      </c>
      <c r="P15" s="80" t="s">
        <v>11</v>
      </c>
      <c r="Q15" s="81" t="s">
        <v>29</v>
      </c>
      <c r="R15" s="82"/>
      <c r="S15" s="82"/>
      <c r="T15" s="83" t="s">
        <v>13</v>
      </c>
      <c r="U15" s="83"/>
      <c r="V15" s="82"/>
      <c r="W15" s="20"/>
      <c r="AC15" s="3"/>
    </row>
    <row r="16" spans="2:36" x14ac:dyDescent="0.25">
      <c r="B16" s="10" t="s">
        <v>6</v>
      </c>
      <c r="C16" s="60" t="str">
        <f>C6&amp;"-"&amp;D6</f>
        <v>1-2</v>
      </c>
      <c r="D16" s="60" t="str">
        <f>D6&amp;"-"&amp;E6</f>
        <v>2-3</v>
      </c>
      <c r="E16" s="60" t="str">
        <f>E6&amp;"-"&amp;F6</f>
        <v>3-4</v>
      </c>
      <c r="F16" s="60" t="str">
        <f>F6&amp;"-"&amp;G6</f>
        <v>4-5</v>
      </c>
      <c r="G16" s="60" t="str">
        <f>G6&amp;"-"&amp;H6</f>
        <v>5-6</v>
      </c>
      <c r="H16" s="60" t="s">
        <v>14</v>
      </c>
      <c r="I16" s="20"/>
      <c r="J16" s="74" t="s">
        <v>7</v>
      </c>
      <c r="K16" s="75" t="s">
        <v>8</v>
      </c>
      <c r="L16" s="75" t="s">
        <v>30</v>
      </c>
      <c r="M16" s="76" t="s">
        <v>10</v>
      </c>
      <c r="N16" s="77" t="s">
        <v>10</v>
      </c>
      <c r="P16" s="84" t="s">
        <v>6</v>
      </c>
      <c r="Q16" s="85" t="str">
        <f>Q6&amp;"-"&amp;R6</f>
        <v>1-2</v>
      </c>
      <c r="R16" s="85" t="str">
        <f>R6&amp;"-"&amp;S6</f>
        <v>2-3</v>
      </c>
      <c r="S16" s="85" t="str">
        <f>S6&amp;"-"&amp;T6</f>
        <v>3-4</v>
      </c>
      <c r="T16" s="85" t="str">
        <f>T6&amp;"-"&amp;U6</f>
        <v>4-5</v>
      </c>
      <c r="U16" s="85" t="str">
        <f>U6&amp;"-"&amp;V6</f>
        <v>5-6</v>
      </c>
      <c r="V16" s="85" t="s">
        <v>14</v>
      </c>
      <c r="W16" s="20"/>
    </row>
    <row r="17" spans="2:29" x14ac:dyDescent="0.25">
      <c r="B17" s="13">
        <v>1</v>
      </c>
      <c r="C17" s="20">
        <f>D7/C7</f>
        <v>3.6593057206251056</v>
      </c>
      <c r="D17" s="20">
        <f t="shared" ref="D17:F20" si="4">E7/D7</f>
        <v>1.5409891293421776</v>
      </c>
      <c r="E17" s="20">
        <f t="shared" si="4"/>
        <v>1.1550475275860781</v>
      </c>
      <c r="F17" s="20">
        <f t="shared" si="4"/>
        <v>1.049220120328392</v>
      </c>
      <c r="G17" s="20">
        <f>H7/G7</f>
        <v>1.024314496560272</v>
      </c>
      <c r="H17" s="20"/>
      <c r="I17" s="20"/>
      <c r="J17" s="97">
        <f t="shared" ref="J17:K22" si="5">J7</f>
        <v>600</v>
      </c>
      <c r="K17" s="52">
        <f t="shared" si="5"/>
        <v>1</v>
      </c>
      <c r="L17" s="17">
        <v>0.16</v>
      </c>
      <c r="M17" s="53">
        <f>V33/J17</f>
        <v>0.8</v>
      </c>
      <c r="N17" s="54">
        <f>N7</f>
        <v>0.8</v>
      </c>
      <c r="P17" s="13">
        <f>P7</f>
        <v>1</v>
      </c>
      <c r="Q17" s="20">
        <f>R7/Q7</f>
        <v>3.3437013626098633</v>
      </c>
      <c r="R17" s="20">
        <f t="shared" ref="R17:T20" si="6">S7/R7</f>
        <v>1.3522496583360073</v>
      </c>
      <c r="S17" s="20">
        <f t="shared" si="6"/>
        <v>1.1058230590582367</v>
      </c>
      <c r="T17" s="20">
        <f t="shared" si="6"/>
        <v>1</v>
      </c>
      <c r="U17" s="20">
        <f>V7/U7</f>
        <v>1</v>
      </c>
      <c r="V17" s="20"/>
      <c r="W17" s="20"/>
    </row>
    <row r="18" spans="2:29" x14ac:dyDescent="0.25">
      <c r="B18" s="13">
        <v>2</v>
      </c>
      <c r="C18" s="20">
        <f>D8/C8</f>
        <v>3.6593057213020042</v>
      </c>
      <c r="D18" s="20">
        <f t="shared" si="4"/>
        <v>1.5409891274433225</v>
      </c>
      <c r="E18" s="20">
        <f t="shared" si="4"/>
        <v>1.1550475265008298</v>
      </c>
      <c r="F18" s="20">
        <f t="shared" si="4"/>
        <v>1.0492201195149446</v>
      </c>
      <c r="G18" s="20"/>
      <c r="H18" s="20"/>
      <c r="I18" s="20"/>
      <c r="J18" s="97">
        <f t="shared" si="5"/>
        <v>630</v>
      </c>
      <c r="K18" s="52">
        <v>1</v>
      </c>
      <c r="L18" s="17">
        <v>0.51713547025408069</v>
      </c>
      <c r="M18" s="53">
        <f>U33/J18</f>
        <v>0.8</v>
      </c>
      <c r="N18" s="54">
        <f t="shared" ref="N18:N22" si="7">N8</f>
        <v>0.8</v>
      </c>
      <c r="P18" s="13">
        <f>P17+1</f>
        <v>2</v>
      </c>
      <c r="Q18" s="20">
        <f>R8/Q8</f>
        <v>3.343701356282875</v>
      </c>
      <c r="R18" s="20">
        <f t="shared" si="6"/>
        <v>1.3522496572042011</v>
      </c>
      <c r="S18" s="20">
        <f t="shared" si="6"/>
        <v>1.1058230599837888</v>
      </c>
      <c r="T18" s="20">
        <f t="shared" si="6"/>
        <v>1</v>
      </c>
      <c r="U18" s="20"/>
      <c r="V18" s="20"/>
      <c r="W18" s="20"/>
    </row>
    <row r="19" spans="2:29" x14ac:dyDescent="0.25">
      <c r="B19" s="13">
        <v>3</v>
      </c>
      <c r="C19" s="20">
        <f>D9/C9</f>
        <v>3.659305730373076</v>
      </c>
      <c r="D19" s="20">
        <f t="shared" si="4"/>
        <v>1.5409891278954309</v>
      </c>
      <c r="E19" s="20">
        <f t="shared" si="4"/>
        <v>1.1550475267592222</v>
      </c>
      <c r="F19" s="20"/>
      <c r="G19" s="20"/>
      <c r="H19" s="20"/>
      <c r="I19" s="20"/>
      <c r="J19" s="97">
        <f t="shared" si="5"/>
        <v>661.49999713897705</v>
      </c>
      <c r="K19" s="52">
        <v>1</v>
      </c>
      <c r="L19" s="17">
        <v>0.68806593695890383</v>
      </c>
      <c r="M19" s="53">
        <f>T33/J19</f>
        <v>0.80000000173002139</v>
      </c>
      <c r="N19" s="54">
        <f t="shared" si="7"/>
        <v>0.8</v>
      </c>
      <c r="P19" s="13">
        <f t="shared" ref="P19:P22" si="8">P18+1</f>
        <v>3</v>
      </c>
      <c r="Q19" s="20">
        <f>R9/Q9</f>
        <v>3.3437013728535585</v>
      </c>
      <c r="R19" s="20">
        <f t="shared" si="6"/>
        <v>1.3522496520841254</v>
      </c>
      <c r="S19" s="20">
        <f t="shared" si="6"/>
        <v>1.1058230617794378</v>
      </c>
      <c r="T19" s="20"/>
      <c r="U19" s="20"/>
      <c r="V19" s="20"/>
      <c r="W19" s="20"/>
    </row>
    <row r="20" spans="2:29" x14ac:dyDescent="0.25">
      <c r="B20" s="13">
        <v>4</v>
      </c>
      <c r="C20" s="20">
        <f>D10/C10</f>
        <v>3.6593057385915122</v>
      </c>
      <c r="D20" s="20">
        <f t="shared" si="4"/>
        <v>1.5409891281645223</v>
      </c>
      <c r="E20" s="20"/>
      <c r="F20" s="94"/>
      <c r="G20" s="20"/>
      <c r="H20" s="20"/>
      <c r="I20" s="20"/>
      <c r="J20" s="97">
        <f t="shared" si="5"/>
        <v>694.57499885559082</v>
      </c>
      <c r="K20" s="52">
        <v>1</v>
      </c>
      <c r="L20" s="17">
        <v>0.75419871191555865</v>
      </c>
      <c r="M20" s="53">
        <f>S33/J20</f>
        <v>0.79999999971352753</v>
      </c>
      <c r="N20" s="54">
        <f t="shared" si="7"/>
        <v>0.8</v>
      </c>
      <c r="P20" s="13">
        <f t="shared" si="8"/>
        <v>4</v>
      </c>
      <c r="Q20" s="20">
        <f>R10/Q10</f>
        <v>3.3437013678187935</v>
      </c>
      <c r="R20" s="20">
        <f t="shared" si="6"/>
        <v>1.3522496524020453</v>
      </c>
      <c r="S20" s="20"/>
      <c r="T20" s="94"/>
      <c r="U20" s="20"/>
      <c r="V20" s="20"/>
      <c r="W20" s="20"/>
    </row>
    <row r="21" spans="2:29" x14ac:dyDescent="0.25">
      <c r="B21" s="13">
        <v>5</v>
      </c>
      <c r="C21" s="20">
        <f>D11/C11</f>
        <v>3.6593057256173633</v>
      </c>
      <c r="D21" s="20"/>
      <c r="E21" s="20"/>
      <c r="F21" s="94"/>
      <c r="G21" s="20"/>
      <c r="H21" s="20"/>
      <c r="I21" s="20"/>
      <c r="J21" s="97">
        <f t="shared" si="5"/>
        <v>729.30375194549561</v>
      </c>
      <c r="K21" s="52">
        <v>1</v>
      </c>
      <c r="L21" s="17">
        <v>0.75419870807256284</v>
      </c>
      <c r="M21" s="53">
        <f>R33/J21</f>
        <v>0.80000000132190774</v>
      </c>
      <c r="N21" s="54">
        <f t="shared" si="7"/>
        <v>0.8</v>
      </c>
      <c r="P21" s="13">
        <f t="shared" si="8"/>
        <v>5</v>
      </c>
      <c r="Q21" s="20">
        <f>R11/Q11</f>
        <v>3.3437013661333888</v>
      </c>
      <c r="R21" s="20"/>
      <c r="S21" s="20"/>
      <c r="T21" s="94"/>
      <c r="U21" s="20"/>
      <c r="V21" s="20"/>
      <c r="W21" s="20"/>
    </row>
    <row r="22" spans="2:29" x14ac:dyDescent="0.25">
      <c r="B22" s="13">
        <v>6</v>
      </c>
      <c r="C22" s="20"/>
      <c r="D22" s="20"/>
      <c r="E22" s="20"/>
      <c r="F22" s="94"/>
      <c r="G22" s="20"/>
      <c r="H22" s="20"/>
      <c r="I22" s="20"/>
      <c r="J22" s="98">
        <f t="shared" si="5"/>
        <v>765.76893997192383</v>
      </c>
      <c r="K22" s="56">
        <v>1</v>
      </c>
      <c r="L22" s="57">
        <v>0.75419870839712244</v>
      </c>
      <c r="M22" s="58">
        <f>Q33/J22</f>
        <v>0.79999999876775174</v>
      </c>
      <c r="N22" s="59">
        <f t="shared" si="7"/>
        <v>0.8</v>
      </c>
      <c r="P22" s="13">
        <f t="shared" si="8"/>
        <v>6</v>
      </c>
      <c r="Q22" s="20"/>
      <c r="R22" s="20"/>
      <c r="S22" s="20"/>
      <c r="T22" s="20"/>
      <c r="U22" s="20"/>
      <c r="V22" s="20"/>
      <c r="W22" s="20"/>
    </row>
    <row r="23" spans="2:29" x14ac:dyDescent="0.25">
      <c r="C23" s="21"/>
      <c r="Q23" s="21"/>
      <c r="AC23" s="3"/>
    </row>
    <row r="24" spans="2:29" x14ac:dyDescent="0.25">
      <c r="B24" t="s">
        <v>15</v>
      </c>
      <c r="C24" s="61">
        <f>AVERAGE(C17:C22)</f>
        <v>3.6593057273018119</v>
      </c>
      <c r="D24" s="61">
        <f>AVERAGE(D17:D22)</f>
        <v>1.5409891282113632</v>
      </c>
      <c r="E24" s="61">
        <f>AVERAGE(E17:E22)</f>
        <v>1.1550475269487099</v>
      </c>
      <c r="F24" s="61">
        <f>AVERAGE(F17:F22)</f>
        <v>1.0492201199216682</v>
      </c>
      <c r="G24" s="61">
        <f>AVERAGE(G17:G22)</f>
        <v>1.024314496560272</v>
      </c>
      <c r="H24" s="21"/>
      <c r="I24" s="21"/>
      <c r="J24" s="62" t="s">
        <v>49</v>
      </c>
      <c r="K24" s="63"/>
      <c r="L24" s="63"/>
      <c r="M24" s="63"/>
      <c r="N24" s="64"/>
      <c r="P24" t="s">
        <v>15</v>
      </c>
      <c r="Q24" s="88">
        <f>AVERAGE(Q17:Q22)</f>
        <v>3.3437013651396961</v>
      </c>
      <c r="R24" s="88">
        <f>AVERAGE(R17:R22)</f>
        <v>1.3522496550065948</v>
      </c>
      <c r="S24" s="88">
        <f>AVERAGE(S17:S22)</f>
        <v>1.1058230602738213</v>
      </c>
      <c r="T24" s="88">
        <f>AVERAGE(T17:T22)</f>
        <v>1</v>
      </c>
      <c r="U24" s="88">
        <f>AVERAGE(U17:U22)</f>
        <v>1</v>
      </c>
      <c r="V24" s="21"/>
      <c r="W24" s="21"/>
      <c r="AC24" s="3"/>
    </row>
    <row r="25" spans="2:29" x14ac:dyDescent="0.25">
      <c r="B25" t="s">
        <v>19</v>
      </c>
      <c r="C25" s="21">
        <f>SUM(D7:D11)/SUM(C7:C11)</f>
        <v>3.6593057275608496</v>
      </c>
      <c r="D25" s="21">
        <f>SUM(E7:E10)/SUM(D7:D10)</f>
        <v>1.5409891281932273</v>
      </c>
      <c r="E25" s="21">
        <f>SUM(F7:F9)/SUM(E7:E9)</f>
        <v>1.1550475269354454</v>
      </c>
      <c r="F25" s="21">
        <f>SUM(G7:G8)/SUM(F7:F8)</f>
        <v>1.0492201199117481</v>
      </c>
      <c r="G25" s="21">
        <f>SUM(H7:H7)/SUM(G7:G7)</f>
        <v>1.024314496560272</v>
      </c>
      <c r="H25" s="21"/>
      <c r="I25" s="21"/>
      <c r="J25" s="65" t="s">
        <v>31</v>
      </c>
      <c r="K25" s="23"/>
      <c r="L25" s="92" t="s">
        <v>83</v>
      </c>
      <c r="M25" s="23"/>
      <c r="N25" s="24"/>
      <c r="P25" t="s">
        <v>19</v>
      </c>
      <c r="Q25" s="21">
        <f>SUM(R7:R11)/SUM(Q7:Q11)</f>
        <v>3.3437013653178238</v>
      </c>
      <c r="R25" s="21">
        <f>SUM(S7:S10)/SUM(R7:R10)</f>
        <v>1.3522496548673377</v>
      </c>
      <c r="S25" s="21">
        <f>SUM(T7:T9)/SUM(S7:S9)</f>
        <v>1.1058230603181745</v>
      </c>
      <c r="T25" s="21">
        <f>SUM(U7:U8)/SUM(T7:T8)</f>
        <v>1</v>
      </c>
      <c r="U25" s="21">
        <f>SUM(V7:V7)/SUM(U7:U7)</f>
        <v>1</v>
      </c>
      <c r="V25" s="21"/>
      <c r="W25" s="21"/>
      <c r="AC25" s="3"/>
    </row>
    <row r="26" spans="2:29" x14ac:dyDescent="0.25">
      <c r="B26" t="s">
        <v>16</v>
      </c>
      <c r="C26" s="21">
        <f>MEDIAN(C17:C22)</f>
        <v>3.6593057256173633</v>
      </c>
      <c r="D26" s="21">
        <f>MEDIAN(D17:D22)</f>
        <v>1.5409891280299766</v>
      </c>
      <c r="E26" s="21">
        <f>MEDIAN(E17:E22)</f>
        <v>1.1550475267592222</v>
      </c>
      <c r="F26" s="21">
        <f>MEDIAN(F17:F22)</f>
        <v>1.0492201199216682</v>
      </c>
      <c r="G26" s="21">
        <f>MEDIAN(G17:G22)</f>
        <v>1.024314496560272</v>
      </c>
      <c r="H26" s="21"/>
      <c r="I26" s="21"/>
      <c r="J26" s="65" t="s">
        <v>32</v>
      </c>
      <c r="K26" s="23"/>
      <c r="L26" s="93" t="s">
        <v>43</v>
      </c>
      <c r="M26" s="23"/>
      <c r="N26" s="24"/>
      <c r="P26" t="s">
        <v>16</v>
      </c>
      <c r="Q26" s="21">
        <f>MEDIAN(Q17:Q22)</f>
        <v>3.3437013661333888</v>
      </c>
      <c r="R26" s="21">
        <f>MEDIAN(R17:R22)</f>
        <v>1.3522496548031233</v>
      </c>
      <c r="S26" s="21">
        <f>MEDIAN(S17:S22)</f>
        <v>1.1058230599837888</v>
      </c>
      <c r="T26" s="21">
        <f>MEDIAN(T17:T22)</f>
        <v>1</v>
      </c>
      <c r="U26" s="21">
        <f>MEDIAN(U17:U22)</f>
        <v>1</v>
      </c>
      <c r="V26" s="21"/>
      <c r="W26" s="21"/>
      <c r="AC26" s="3"/>
    </row>
    <row r="27" spans="2:29" x14ac:dyDescent="0.25">
      <c r="B27" t="s">
        <v>17</v>
      </c>
      <c r="C27" s="21">
        <f>IFERROR((SUM(C17:C22)-MIN(C17:C22)-MAX(C17:C22))/(COUNT(C17:C22)-2),"")</f>
        <v>3.6593057257641468</v>
      </c>
      <c r="D27" s="21">
        <f>IFERROR((SUM(D17:D22)-MIN(D17:D22)-MAX(D17:D22))/(COUNT(D17:D22)-2),"")</f>
        <v>1.5409891280299766</v>
      </c>
      <c r="E27" s="21">
        <f>IFERROR((SUM(E17:E22)-MIN(E17:E22)-MAX(E17:E22))/(COUNT(E17:E22)-2),"")</f>
        <v>1.1550475267592222</v>
      </c>
      <c r="F27" s="21" t="str">
        <f>IFERROR((SUM(F17:F22)-MIN(F17:F22)-MAX(F17:F22))/(COUNT(F17:F22)-2),"")</f>
        <v/>
      </c>
      <c r="G27" s="21"/>
      <c r="H27" s="21"/>
      <c r="I27" s="21"/>
      <c r="J27" s="65" t="s">
        <v>59</v>
      </c>
      <c r="K27" s="23"/>
      <c r="L27" s="92" t="s">
        <v>48</v>
      </c>
      <c r="M27" s="23"/>
      <c r="N27" s="24"/>
      <c r="P27" t="s">
        <v>17</v>
      </c>
      <c r="Q27" s="21">
        <f>IFERROR((SUM(Q17:Q22)-MIN(Q17:Q22)-MAX(Q17:Q22))/(COUNT(Q17:Q22)-2),"")</f>
        <v>3.343701365520682</v>
      </c>
      <c r="R27" s="21">
        <f>IFERROR((SUM(R17:R22)-MIN(R17:R22)-MAX(R17:R22))/(COUNT(R17:R22)-2),"")</f>
        <v>1.3522496548031229</v>
      </c>
      <c r="S27" s="21">
        <f>IFERROR((SUM(S17:S22)-MIN(S17:S22)-MAX(S17:S22))/(COUNT(S17:S22)-2),"")</f>
        <v>1.1058230599837893</v>
      </c>
      <c r="T27" s="21" t="str">
        <f>IFERROR((SUM(T17:T22)-MIN(T17:T22)-MAX(T17:T22))/(COUNT(T17:T22)-2),"")</f>
        <v/>
      </c>
      <c r="U27" s="21"/>
      <c r="V27" s="21"/>
      <c r="W27" s="21"/>
      <c r="AC27" s="3"/>
    </row>
    <row r="28" spans="2:29" x14ac:dyDescent="0.25">
      <c r="B28" t="s">
        <v>18</v>
      </c>
      <c r="C28" s="21">
        <f>AVERAGE(C19:C21)</f>
        <v>3.6593057315273172</v>
      </c>
      <c r="D28" s="21">
        <f>AVERAGE(D18:D20)</f>
        <v>1.5409891278344252</v>
      </c>
      <c r="E28" s="21">
        <f>AVERAGE(E17:E19)</f>
        <v>1.1550475269487099</v>
      </c>
      <c r="F28" s="21"/>
      <c r="G28" s="21"/>
      <c r="H28" s="21"/>
      <c r="I28" s="21"/>
      <c r="J28" s="22"/>
      <c r="K28" s="23"/>
      <c r="L28" s="23"/>
      <c r="M28" s="23"/>
      <c r="N28" s="24"/>
      <c r="P28" t="s">
        <v>18</v>
      </c>
      <c r="Q28" s="21">
        <f>AVERAGE(Q19:Q21)</f>
        <v>3.3437013689352475</v>
      </c>
      <c r="R28" s="21">
        <f>AVERAGE(R18:R20)</f>
        <v>1.3522496538967907</v>
      </c>
      <c r="S28" s="21">
        <f>AVERAGE(S17:S19)</f>
        <v>1.1058230602738213</v>
      </c>
      <c r="T28" s="21"/>
      <c r="U28" s="21"/>
      <c r="V28" s="21"/>
      <c r="W28" s="21"/>
      <c r="AC28" s="3"/>
    </row>
    <row r="29" spans="2:29" x14ac:dyDescent="0.25">
      <c r="J29" s="66" t="s">
        <v>33</v>
      </c>
      <c r="K29" s="67"/>
      <c r="L29" s="67"/>
      <c r="M29" s="67"/>
      <c r="N29" s="68"/>
      <c r="AC29" s="3"/>
    </row>
    <row r="30" spans="2:29" x14ac:dyDescent="0.25">
      <c r="B30" s="27" t="s">
        <v>20</v>
      </c>
      <c r="C30" s="28">
        <f>C24</f>
        <v>3.6593057273018119</v>
      </c>
      <c r="D30" s="29">
        <f>D24</f>
        <v>1.5409891282113632</v>
      </c>
      <c r="E30" s="29">
        <f>E24</f>
        <v>1.1550475269487099</v>
      </c>
      <c r="F30" s="29">
        <f>F24</f>
        <v>1.0492201199216682</v>
      </c>
      <c r="G30" s="30">
        <f>G24</f>
        <v>1.024314496560272</v>
      </c>
      <c r="H30" s="31"/>
      <c r="I30" s="31"/>
      <c r="J30" s="65" t="s">
        <v>34</v>
      </c>
      <c r="K30" s="23"/>
      <c r="L30" s="93" t="s">
        <v>35</v>
      </c>
      <c r="M30" s="23"/>
      <c r="N30" s="24"/>
      <c r="P30" s="27" t="s">
        <v>20</v>
      </c>
      <c r="Q30" s="89">
        <f>Q24</f>
        <v>3.3437013651396961</v>
      </c>
      <c r="R30" s="90">
        <f>R24</f>
        <v>1.3522496550065948</v>
      </c>
      <c r="S30" s="90">
        <f>S24</f>
        <v>1.1058230602738213</v>
      </c>
      <c r="T30" s="90">
        <f>T24</f>
        <v>1</v>
      </c>
      <c r="U30" s="91">
        <f>U24</f>
        <v>1</v>
      </c>
      <c r="V30" s="31"/>
      <c r="W30" s="31"/>
      <c r="AC30" s="3"/>
    </row>
    <row r="31" spans="2:29" x14ac:dyDescent="0.25">
      <c r="B31" s="32" t="s">
        <v>21</v>
      </c>
      <c r="C31" s="21">
        <f>D31*C30</f>
        <v>7.0000002235831431</v>
      </c>
      <c r="D31" s="21">
        <f>E31*D30</f>
        <v>1.9129312348396184</v>
      </c>
      <c r="E31" s="21">
        <f>F31*E30</f>
        <v>1.2413658213539578</v>
      </c>
      <c r="F31" s="21">
        <f>G31*F30</f>
        <v>1.0747313789184718</v>
      </c>
      <c r="G31" s="21">
        <f>H31*G30</f>
        <v>1.024314496560272</v>
      </c>
      <c r="H31" s="26">
        <v>1</v>
      </c>
      <c r="I31" s="21"/>
      <c r="J31" s="65" t="s">
        <v>36</v>
      </c>
      <c r="K31" s="23"/>
      <c r="L31" s="93" t="s">
        <v>35</v>
      </c>
      <c r="M31" s="23"/>
      <c r="N31" s="24"/>
      <c r="P31" s="32" t="s">
        <v>21</v>
      </c>
      <c r="Q31" s="21">
        <f>R31*Q30</f>
        <v>4.9999999969686284</v>
      </c>
      <c r="R31" s="21">
        <f>S31*R30</f>
        <v>1.4953488517536118</v>
      </c>
      <c r="S31" s="21">
        <f>T31*S30</f>
        <v>1.1058230602738213</v>
      </c>
      <c r="T31" s="21">
        <f>U31*T30</f>
        <v>1</v>
      </c>
      <c r="U31" s="21">
        <f>V31*U30</f>
        <v>1</v>
      </c>
      <c r="V31" s="26">
        <v>1</v>
      </c>
      <c r="W31" s="21"/>
      <c r="AC31" s="3"/>
    </row>
    <row r="32" spans="2:29" x14ac:dyDescent="0.25">
      <c r="B32" s="33" t="s">
        <v>22</v>
      </c>
      <c r="J32" s="22"/>
      <c r="K32" s="23"/>
      <c r="L32" s="23"/>
      <c r="M32" s="23"/>
      <c r="N32" s="24"/>
      <c r="P32" s="33" t="s">
        <v>22</v>
      </c>
      <c r="AC32" s="3"/>
    </row>
    <row r="33" spans="2:29" x14ac:dyDescent="0.25">
      <c r="B33" t="s">
        <v>23</v>
      </c>
      <c r="C33" s="14">
        <f>C31*C12</f>
        <v>612.61515404481781</v>
      </c>
      <c r="D33" s="14">
        <f>D31*D11</f>
        <v>583.44300318627313</v>
      </c>
      <c r="E33" s="14">
        <f>E31*E10</f>
        <v>555.66000188831867</v>
      </c>
      <c r="F33" s="14">
        <f>F31*F9</f>
        <v>529.19999979485885</v>
      </c>
      <c r="G33" s="14">
        <f>G31*G8</f>
        <v>503.99999960925498</v>
      </c>
      <c r="H33" s="14">
        <f>H31*H7</f>
        <v>480</v>
      </c>
      <c r="I33" s="34"/>
      <c r="J33" s="22"/>
      <c r="K33" s="23"/>
      <c r="L33" s="23"/>
      <c r="M33" s="23"/>
      <c r="N33" s="24"/>
      <c r="P33" t="s">
        <v>23</v>
      </c>
      <c r="Q33" s="14">
        <f>Q31*Q12</f>
        <v>612.61515103392162</v>
      </c>
      <c r="R33" s="14">
        <f>R31*R11</f>
        <v>583.44300252046878</v>
      </c>
      <c r="S33" s="14">
        <f>S31*S10</f>
        <v>555.65999888549607</v>
      </c>
      <c r="T33" s="14">
        <f>T31*T9</f>
        <v>529.19999885559082</v>
      </c>
      <c r="U33" s="14">
        <f>U31*U8</f>
        <v>504</v>
      </c>
      <c r="V33" s="14">
        <f>V31*V7</f>
        <v>480</v>
      </c>
      <c r="W33" s="34"/>
      <c r="AC33" s="3"/>
    </row>
    <row r="34" spans="2:29" x14ac:dyDescent="0.25">
      <c r="B34" s="35" t="s">
        <v>24</v>
      </c>
      <c r="C34" s="13">
        <v>6</v>
      </c>
      <c r="D34" s="13">
        <v>5</v>
      </c>
      <c r="E34" s="13">
        <v>4</v>
      </c>
      <c r="F34" s="13">
        <v>3</v>
      </c>
      <c r="G34" s="13">
        <v>2</v>
      </c>
      <c r="H34" s="13">
        <v>1</v>
      </c>
      <c r="I34" s="13"/>
      <c r="J34" s="69"/>
      <c r="K34" s="12"/>
      <c r="L34" s="12"/>
      <c r="M34" s="12"/>
      <c r="N34" s="25"/>
      <c r="P34" s="35" t="s">
        <v>24</v>
      </c>
      <c r="Q34" s="13">
        <v>6</v>
      </c>
      <c r="R34" s="13">
        <v>5</v>
      </c>
      <c r="S34" s="13">
        <v>4</v>
      </c>
      <c r="T34" s="13">
        <v>3</v>
      </c>
      <c r="U34" s="13">
        <v>2</v>
      </c>
      <c r="V34" s="13">
        <v>1</v>
      </c>
      <c r="W34" s="13"/>
      <c r="AC34" s="3"/>
    </row>
    <row r="35" spans="2:29" x14ac:dyDescent="0.25"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"/>
    </row>
  </sheetData>
  <conditionalFormatting sqref="M40:M4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40:AA4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B1:AK35"/>
  <sheetViews>
    <sheetView zoomScale="80" zoomScaleNormal="80" workbookViewId="0">
      <selection activeCell="B7" sqref="B7"/>
    </sheetView>
  </sheetViews>
  <sheetFormatPr defaultRowHeight="15" x14ac:dyDescent="0.25"/>
  <cols>
    <col min="1" max="1" width="1.7109375" customWidth="1"/>
    <col min="2" max="2" width="9.7109375" customWidth="1"/>
    <col min="3" max="8" width="6.7109375" customWidth="1"/>
    <col min="9" max="9" width="1.7109375" customWidth="1"/>
    <col min="10" max="14" width="6.7109375" customWidth="1"/>
    <col min="15" max="15" width="1.7109375" customWidth="1"/>
    <col min="16" max="16" width="9.7109375" customWidth="1"/>
    <col min="17" max="22" width="6.7109375" customWidth="1"/>
    <col min="23" max="23" width="1.7109375" customWidth="1"/>
    <col min="24" max="52" width="6.7109375" customWidth="1"/>
  </cols>
  <sheetData>
    <row r="1" spans="2:37" x14ac:dyDescent="0.25">
      <c r="B1" s="1">
        <v>6</v>
      </c>
      <c r="C1" s="2" t="s">
        <v>37</v>
      </c>
      <c r="D1" s="3"/>
      <c r="E1" s="3"/>
      <c r="F1" s="113" t="s">
        <v>52</v>
      </c>
      <c r="G1" s="3"/>
      <c r="H1" s="3"/>
      <c r="J1" s="37" t="s">
        <v>25</v>
      </c>
      <c r="K1" s="38"/>
      <c r="L1" s="38"/>
      <c r="M1" s="38"/>
      <c r="N1" s="38"/>
      <c r="P1" s="3" t="s">
        <v>79</v>
      </c>
      <c r="Q1" t="s">
        <v>39</v>
      </c>
      <c r="Z1" s="3"/>
      <c r="AA1" s="3"/>
      <c r="AC1" s="3"/>
    </row>
    <row r="2" spans="2:37" x14ac:dyDescent="0.25">
      <c r="B2" s="6">
        <v>6</v>
      </c>
      <c r="C2" s="2" t="s">
        <v>38</v>
      </c>
      <c r="D2" s="3"/>
      <c r="E2" s="3"/>
      <c r="F2" s="113" t="s">
        <v>69</v>
      </c>
      <c r="G2" s="3"/>
      <c r="H2" s="3"/>
      <c r="N2" s="5"/>
      <c r="P2" s="3" t="s">
        <v>79</v>
      </c>
      <c r="Q2" t="s">
        <v>40</v>
      </c>
      <c r="AC2" s="3"/>
    </row>
    <row r="3" spans="2:37" x14ac:dyDescent="0.25">
      <c r="C3" s="2"/>
      <c r="D3" s="3"/>
      <c r="E3" s="3"/>
      <c r="F3" s="4"/>
      <c r="G3" s="3"/>
      <c r="H3" s="3"/>
      <c r="N3" s="5"/>
      <c r="AC3" s="3"/>
    </row>
    <row r="4" spans="2:37" x14ac:dyDescent="0.25">
      <c r="B4" s="109" t="s">
        <v>73</v>
      </c>
      <c r="C4" s="108"/>
      <c r="D4" s="108"/>
      <c r="E4" s="108"/>
      <c r="F4" s="108"/>
      <c r="G4" s="108"/>
      <c r="H4" s="107"/>
      <c r="J4" s="39" t="s">
        <v>26</v>
      </c>
      <c r="K4" s="40"/>
      <c r="L4" s="40"/>
      <c r="M4" s="41" t="s">
        <v>0</v>
      </c>
      <c r="N4" s="42" t="s">
        <v>1</v>
      </c>
      <c r="P4" s="110" t="s">
        <v>73</v>
      </c>
      <c r="Q4" s="111"/>
      <c r="R4" s="111"/>
      <c r="S4" s="111"/>
      <c r="T4" s="111"/>
      <c r="U4" s="111"/>
      <c r="V4" s="112"/>
      <c r="AB4" s="103" t="s">
        <v>90</v>
      </c>
      <c r="AE4" s="3"/>
    </row>
    <row r="5" spans="2:37" x14ac:dyDescent="0.25">
      <c r="B5" s="7" t="s">
        <v>2</v>
      </c>
      <c r="C5" s="8" t="s">
        <v>3</v>
      </c>
      <c r="D5" s="9"/>
      <c r="E5" s="9" t="s">
        <v>4</v>
      </c>
      <c r="F5" s="9"/>
      <c r="G5" s="9"/>
      <c r="H5" s="9"/>
      <c r="I5" s="20"/>
      <c r="J5" s="43" t="s">
        <v>5</v>
      </c>
      <c r="K5" s="44" t="s">
        <v>5</v>
      </c>
      <c r="L5" s="44" t="s">
        <v>5</v>
      </c>
      <c r="M5" s="45" t="s">
        <v>6</v>
      </c>
      <c r="N5" s="46" t="s">
        <v>6</v>
      </c>
      <c r="P5" s="86" t="s">
        <v>2</v>
      </c>
      <c r="Q5" s="81" t="s">
        <v>27</v>
      </c>
      <c r="R5" s="83"/>
      <c r="S5" s="83" t="s">
        <v>4</v>
      </c>
      <c r="T5" s="83"/>
      <c r="U5" s="83"/>
      <c r="V5" s="83"/>
      <c r="W5" s="20"/>
      <c r="AE5" s="3"/>
    </row>
    <row r="6" spans="2:37" x14ac:dyDescent="0.25">
      <c r="B6" s="10" t="s">
        <v>6</v>
      </c>
      <c r="C6" s="11">
        <v>1</v>
      </c>
      <c r="D6" s="11">
        <f>C6+1</f>
        <v>2</v>
      </c>
      <c r="E6" s="11">
        <f t="shared" ref="E6:H6" si="0">D6+1</f>
        <v>3</v>
      </c>
      <c r="F6" s="11">
        <f t="shared" si="0"/>
        <v>4</v>
      </c>
      <c r="G6" s="11">
        <f t="shared" si="0"/>
        <v>5</v>
      </c>
      <c r="H6" s="11">
        <f t="shared" si="0"/>
        <v>6</v>
      </c>
      <c r="I6" s="20"/>
      <c r="J6" s="47" t="s">
        <v>7</v>
      </c>
      <c r="K6" s="48" t="s">
        <v>8</v>
      </c>
      <c r="L6" s="48" t="s">
        <v>9</v>
      </c>
      <c r="M6" s="49" t="s">
        <v>10</v>
      </c>
      <c r="N6" s="50" t="s">
        <v>10</v>
      </c>
      <c r="P6" s="84" t="s">
        <v>6</v>
      </c>
      <c r="Q6" s="87">
        <v>1</v>
      </c>
      <c r="R6" s="87">
        <f>Q6+1</f>
        <v>2</v>
      </c>
      <c r="S6" s="87">
        <f t="shared" ref="S6:V6" si="1">R6+1</f>
        <v>3</v>
      </c>
      <c r="T6" s="87">
        <f t="shared" si="1"/>
        <v>4</v>
      </c>
      <c r="U6" s="87">
        <f t="shared" si="1"/>
        <v>5</v>
      </c>
      <c r="V6" s="87">
        <f t="shared" si="1"/>
        <v>6</v>
      </c>
      <c r="W6" s="20"/>
      <c r="AB6" s="9" t="s">
        <v>85</v>
      </c>
      <c r="AC6" s="9"/>
      <c r="AD6" s="9"/>
      <c r="AE6" s="9"/>
      <c r="AF6" s="9"/>
      <c r="AG6" s="19"/>
    </row>
    <row r="7" spans="2:37" x14ac:dyDescent="0.25">
      <c r="B7" s="13">
        <v>1</v>
      </c>
      <c r="C7" s="14">
        <f>'LOB1+5%'!C7+'LOB2+5%'!C7</f>
        <v>158.57142639160156</v>
      </c>
      <c r="D7" s="14">
        <f>'LOB1+5%'!D7+'LOB2+5%'!D7</f>
        <v>477.70960998535156</v>
      </c>
      <c r="E7" s="14">
        <f>'LOB1+5%'!E7+'LOB2+5%'!E7</f>
        <v>695.2786865234375</v>
      </c>
      <c r="F7" s="14">
        <f>'LOB1+5%'!F7+'LOB2+5%'!F7</f>
        <v>788.60580444335937</v>
      </c>
      <c r="G7" s="14">
        <f>'LOB1+5%'!G7+'LOB2+5%'!G7</f>
        <v>828.6060791015625</v>
      </c>
      <c r="H7" s="14">
        <f>'LOB1+5%'!H7+'LOB2+5%'!H7</f>
        <v>840</v>
      </c>
      <c r="I7" s="20"/>
      <c r="J7" s="51">
        <f>'LOB1+5%'!J7+'LOB2+5%'!J7</f>
        <v>1200</v>
      </c>
      <c r="K7" s="52">
        <f>'LOB1+5%'!K7+'LOB2+5%'!K7</f>
        <v>2</v>
      </c>
      <c r="L7" s="17">
        <f>AB14/J7</f>
        <v>0.13214285532633463</v>
      </c>
      <c r="M7" s="53">
        <f>H33/J7</f>
        <v>0.7</v>
      </c>
      <c r="N7" s="54">
        <f>('LOB1+5%'!H33+'LOB2+5%'!H33)/'Scenario 5 SUM(1+2)'!J7</f>
        <v>0.7</v>
      </c>
      <c r="P7" s="13">
        <v>1</v>
      </c>
      <c r="Q7" s="14">
        <f>'LOB1+5%'!Q7+'LOB2+5%'!Q7</f>
        <v>240</v>
      </c>
      <c r="R7" s="14">
        <f>'LOB1+5%'!R7+'LOB2+5%'!R7</f>
        <v>607.29278564453125</v>
      </c>
      <c r="S7" s="14">
        <f>'LOB1+5%'!S7+'LOB2+5%'!S7</f>
        <v>794.06582641601562</v>
      </c>
      <c r="T7" s="14">
        <f>'LOB1+5%'!T7+'LOB2+5%'!T7</f>
        <v>840</v>
      </c>
      <c r="U7" s="14">
        <f>'LOB1+5%'!U7+'LOB2+5%'!U7</f>
        <v>840</v>
      </c>
      <c r="V7" s="14">
        <f>'LOB1+5%'!V7+'LOB2+5%'!V7</f>
        <v>840</v>
      </c>
      <c r="W7" s="20"/>
      <c r="AA7" s="13">
        <v>1</v>
      </c>
      <c r="AB7" s="119">
        <f t="shared" ref="AB7:AG7" si="2">C7</f>
        <v>158.57142639160156</v>
      </c>
      <c r="AC7" s="119">
        <f t="shared" si="2"/>
        <v>477.70960998535156</v>
      </c>
      <c r="AD7" s="119">
        <f t="shared" si="2"/>
        <v>695.2786865234375</v>
      </c>
      <c r="AE7" s="119">
        <f t="shared" si="2"/>
        <v>788.60580444335937</v>
      </c>
      <c r="AF7" s="119">
        <f t="shared" si="2"/>
        <v>828.6060791015625</v>
      </c>
      <c r="AG7" s="119">
        <f t="shared" si="2"/>
        <v>840</v>
      </c>
      <c r="AH7" s="14"/>
      <c r="AI7" s="14"/>
      <c r="AJ7" s="14"/>
      <c r="AK7" s="14"/>
    </row>
    <row r="8" spans="2:37" x14ac:dyDescent="0.25">
      <c r="B8" s="13">
        <f>B7+1</f>
        <v>2</v>
      </c>
      <c r="C8" s="14">
        <f>'LOB1+5%'!C8+'LOB2+5%'!C8</f>
        <v>166.49999785423279</v>
      </c>
      <c r="D8" s="14">
        <f>'LOB1+5%'!D8+'LOB2+5%'!D8</f>
        <v>501.59509086608887</v>
      </c>
      <c r="E8" s="14">
        <f>'LOB1+5%'!E8+'LOB2+5%'!E8</f>
        <v>730.04262161254883</v>
      </c>
      <c r="F8" s="14">
        <f>'LOB1+5%'!F8+'LOB2+5%'!F8</f>
        <v>828.03609466552734</v>
      </c>
      <c r="G8" s="14">
        <f>'LOB1+5%'!G8+'LOB2+5%'!G8</f>
        <v>870.0363826751709</v>
      </c>
      <c r="H8" s="14"/>
      <c r="I8" s="20"/>
      <c r="J8" s="51">
        <f>'LOB1+5%'!J8+'LOB2+5%'!J8</f>
        <v>1260</v>
      </c>
      <c r="K8" s="52">
        <f>'LOB1+5%'!K8+'LOB2+5%'!K8</f>
        <v>2</v>
      </c>
      <c r="L8" s="17">
        <f>AC14/J8</f>
        <v>0.3854271281333197</v>
      </c>
      <c r="M8" s="53">
        <f>G33/J8</f>
        <v>0.69999999969308313</v>
      </c>
      <c r="N8" s="54">
        <f>('LOB1+5%'!G33+'LOB2+5%'!G33)/'Scenario 5 SUM(1+2)'!J8</f>
        <v>0.69999999968988491</v>
      </c>
      <c r="P8" s="13">
        <f>P7+1</f>
        <v>2</v>
      </c>
      <c r="Q8" s="14">
        <f>'LOB1+5%'!Q8+'LOB2+5%'!Q8</f>
        <v>252</v>
      </c>
      <c r="R8" s="14">
        <f>'LOB1+5%'!R8+'LOB2+5%'!R8</f>
        <v>637.65742588043213</v>
      </c>
      <c r="S8" s="14">
        <f>'LOB1+5%'!S8+'LOB2+5%'!S8</f>
        <v>833.76911735534668</v>
      </c>
      <c r="T8" s="14">
        <f>'LOB1+5%'!T8+'LOB2+5%'!T8</f>
        <v>882</v>
      </c>
      <c r="U8" s="14">
        <f>'LOB1+5%'!U8+'LOB2+5%'!U8</f>
        <v>882</v>
      </c>
      <c r="V8" s="14"/>
      <c r="W8" s="20"/>
      <c r="AA8" s="13">
        <v>2</v>
      </c>
      <c r="AC8" s="119">
        <f>C8</f>
        <v>166.49999785423279</v>
      </c>
      <c r="AD8" s="119">
        <f>D8</f>
        <v>501.59509086608887</v>
      </c>
      <c r="AE8" s="119">
        <f>E8</f>
        <v>730.04262161254883</v>
      </c>
      <c r="AF8" s="119">
        <f>F8</f>
        <v>828.03609466552734</v>
      </c>
      <c r="AG8" s="119">
        <f>G8</f>
        <v>870.0363826751709</v>
      </c>
      <c r="AH8" s="14"/>
      <c r="AI8" s="14"/>
      <c r="AJ8" s="14"/>
      <c r="AK8" s="14"/>
    </row>
    <row r="9" spans="2:37" x14ac:dyDescent="0.25">
      <c r="B9" s="13">
        <f t="shared" ref="B9:B12" si="3">B8+1</f>
        <v>3</v>
      </c>
      <c r="C9" s="14">
        <f>'LOB1+5%'!C9+'LOB2+5%'!C9</f>
        <v>174.82499742507935</v>
      </c>
      <c r="D9" s="14">
        <f>'LOB1+5%'!D9+'LOB2+5%'!D9</f>
        <v>526.67484474182129</v>
      </c>
      <c r="E9" s="14">
        <f>'LOB1+5%'!E9+'LOB2+5%'!E9</f>
        <v>766.54475212097168</v>
      </c>
      <c r="F9" s="14">
        <f>'LOB1+5%'!F9+'LOB2+5%'!F9</f>
        <v>869.43789672851563</v>
      </c>
      <c r="G9" s="14"/>
      <c r="H9" s="14"/>
      <c r="I9" s="20"/>
      <c r="J9" s="51">
        <f>'LOB1+5%'!J9+'LOB2+5%'!J9</f>
        <v>1322.9999942779541</v>
      </c>
      <c r="K9" s="52">
        <f>'LOB1+5%'!K9+'LOB2+5%'!K9</f>
        <v>2</v>
      </c>
      <c r="L9" s="17">
        <f>AD14/J9</f>
        <v>0.54987843546594939</v>
      </c>
      <c r="M9" s="53">
        <f>F33/J9</f>
        <v>0.70000000072418245</v>
      </c>
      <c r="N9" s="54">
        <f>('LOB1+5%'!F33+'LOB2+5%'!F33)/'Scenario 5 SUM(1+2)'!J9</f>
        <v>0.70000000074778401</v>
      </c>
      <c r="P9" s="13">
        <f t="shared" ref="P9:P12" si="4">P8+1</f>
        <v>3</v>
      </c>
      <c r="Q9" s="14">
        <f>'LOB1+5%'!Q9+'LOB2+5%'!Q9</f>
        <v>264.59999895095825</v>
      </c>
      <c r="R9" s="14">
        <f>'LOB1+5%'!R9+'LOB2+5%'!R9</f>
        <v>669.54029655456543</v>
      </c>
      <c r="S9" s="14">
        <f>'LOB1+5%'!S9+'LOB2+5%'!S9</f>
        <v>875.45757102966309</v>
      </c>
      <c r="T9" s="14">
        <f>'LOB1+5%'!T9+'LOB2+5%'!T9</f>
        <v>926.09999847412109</v>
      </c>
      <c r="U9" s="14"/>
      <c r="V9" s="14"/>
      <c r="W9" s="20"/>
      <c r="AA9" s="13">
        <v>3</v>
      </c>
      <c r="AD9" s="119">
        <f>C9</f>
        <v>174.82499742507935</v>
      </c>
      <c r="AE9" s="119">
        <f>D9</f>
        <v>526.67484474182129</v>
      </c>
      <c r="AF9" s="119">
        <f>E9</f>
        <v>766.54475212097168</v>
      </c>
      <c r="AG9" s="119">
        <f>F9</f>
        <v>869.43789672851563</v>
      </c>
      <c r="AH9" s="14"/>
      <c r="AI9" s="14"/>
      <c r="AJ9" s="14"/>
      <c r="AK9" s="14"/>
    </row>
    <row r="10" spans="2:37" x14ac:dyDescent="0.25">
      <c r="B10" s="13">
        <f t="shared" si="3"/>
        <v>4</v>
      </c>
      <c r="C10" s="14">
        <f>'LOB1+5%'!C10+'LOB2+5%'!C10</f>
        <v>183.5662477016449</v>
      </c>
      <c r="D10" s="14">
        <f>'LOB1+5%'!D10+'LOB2+5%'!D10</f>
        <v>553.00858783721924</v>
      </c>
      <c r="E10" s="14">
        <f>'LOB1+5%'!E10+'LOB2+5%'!E10</f>
        <v>804.87199211120605</v>
      </c>
      <c r="F10" s="14"/>
      <c r="G10" s="14"/>
      <c r="H10" s="14"/>
      <c r="I10" s="20"/>
      <c r="J10" s="51">
        <f>'LOB1+5%'!J10+'LOB2+5%'!J10</f>
        <v>1389.1499977111816</v>
      </c>
      <c r="K10" s="52">
        <f>'LOB1+5%'!K10+'LOB2+5%'!K10</f>
        <v>2</v>
      </c>
      <c r="L10" s="17">
        <f>AE14/J10</f>
        <v>0.61706132894007848</v>
      </c>
      <c r="M10" s="53">
        <f>E33/J10</f>
        <v>0.70000000225228554</v>
      </c>
      <c r="N10" s="54">
        <f>('LOB1+5%'!E33+'LOB2+5%'!E33)/'Scenario 5 SUM(1+2)'!J10</f>
        <v>0.70000000228255188</v>
      </c>
      <c r="P10" s="13">
        <f t="shared" si="4"/>
        <v>4</v>
      </c>
      <c r="Q10" s="14">
        <f>'LOB1+5%'!Q10+'LOB2+5%'!Q10</f>
        <v>277.8299994468689</v>
      </c>
      <c r="R10" s="14">
        <f>'LOB1+5%'!R10+'LOB2+5%'!R10</f>
        <v>703.01731300354004</v>
      </c>
      <c r="S10" s="14">
        <f>'LOB1+5%'!S10+'LOB2+5%'!S10</f>
        <v>919.2304515838623</v>
      </c>
      <c r="T10" s="14"/>
      <c r="U10" s="14"/>
      <c r="V10" s="14"/>
      <c r="W10" s="20"/>
      <c r="AA10" s="13">
        <v>4</v>
      </c>
      <c r="AE10" s="119">
        <f>C10</f>
        <v>183.5662477016449</v>
      </c>
      <c r="AF10" s="119">
        <f>D10</f>
        <v>553.00858783721924</v>
      </c>
      <c r="AG10" s="119">
        <f>E10</f>
        <v>804.87199211120605</v>
      </c>
      <c r="AH10" s="14"/>
      <c r="AI10" s="14"/>
      <c r="AJ10" s="14"/>
      <c r="AK10" s="14"/>
    </row>
    <row r="11" spans="2:37" x14ac:dyDescent="0.25">
      <c r="B11" s="13">
        <f t="shared" si="3"/>
        <v>5</v>
      </c>
      <c r="C11" s="14">
        <f>'LOB1+5%'!C11+'LOB2+5%'!C11</f>
        <v>192.74456095695496</v>
      </c>
      <c r="D11" s="14">
        <f>'LOB1+5%'!D11+'LOB2+5%'!D11</f>
        <v>580.65901851654053</v>
      </c>
      <c r="E11" s="14"/>
      <c r="F11" s="14"/>
      <c r="G11" s="14"/>
      <c r="H11" s="14"/>
      <c r="I11" s="14"/>
      <c r="J11" s="51">
        <f>'LOB1+5%'!J11+'LOB2+5%'!J11</f>
        <v>1458.6075038909912</v>
      </c>
      <c r="K11" s="52">
        <f>'LOB1+5%'!K11+'LOB2+5%'!K11</f>
        <v>2</v>
      </c>
      <c r="L11" s="17">
        <f>AF14/J11</f>
        <v>0.64448493078170521</v>
      </c>
      <c r="M11" s="53">
        <f>D33/J11</f>
        <v>0.69999999981120242</v>
      </c>
      <c r="N11" s="54">
        <f>('LOB1+5%'!D33+'LOB2+5%'!D33)/'Scenario 5 SUM(1+2)'!J11</f>
        <v>0.6999999999576022</v>
      </c>
      <c r="P11" s="13">
        <f t="shared" si="4"/>
        <v>5</v>
      </c>
      <c r="Q11" s="14">
        <f>'LOB1+5%'!Q11+'LOB2+5%'!Q11</f>
        <v>291.72150087356567</v>
      </c>
      <c r="R11" s="14">
        <f>'LOB1+5%'!R11+'LOB2+5%'!R11</f>
        <v>738.16818237304687</v>
      </c>
      <c r="S11" s="14"/>
      <c r="T11" s="14"/>
      <c r="U11" s="14"/>
      <c r="V11" s="14"/>
      <c r="W11" s="14"/>
      <c r="AA11" s="13">
        <v>5</v>
      </c>
      <c r="AD11" s="119"/>
      <c r="AE11" s="119"/>
      <c r="AF11" s="119">
        <f>C11</f>
        <v>192.74456095695496</v>
      </c>
      <c r="AG11" s="119">
        <f>D11</f>
        <v>580.65901851654053</v>
      </c>
      <c r="AH11" s="14"/>
      <c r="AI11" s="14"/>
      <c r="AJ11" s="14"/>
      <c r="AK11" s="14"/>
    </row>
    <row r="12" spans="2:37" x14ac:dyDescent="0.25">
      <c r="B12" s="13">
        <f t="shared" si="3"/>
        <v>6</v>
      </c>
      <c r="C12" s="14">
        <f>'LOB1+5%'!C12+'LOB2+5%'!C12</f>
        <v>202.38178896903992</v>
      </c>
      <c r="D12" s="14"/>
      <c r="E12" s="14"/>
      <c r="F12" s="14"/>
      <c r="G12" s="14"/>
      <c r="H12" s="14"/>
      <c r="I12" s="14"/>
      <c r="J12" s="55">
        <f>'LOB1+5%'!J12+'LOB2+5%'!J12</f>
        <v>1531.5378799438477</v>
      </c>
      <c r="K12" s="56">
        <f>'LOB1+5%'!K12+'LOB2+5%'!K12</f>
        <v>2</v>
      </c>
      <c r="L12" s="57">
        <f>AG14/J12</f>
        <v>0.65192445932505727</v>
      </c>
      <c r="M12" s="58">
        <f>C33/J12</f>
        <v>0.7000000007106193</v>
      </c>
      <c r="N12" s="59">
        <f>('LOB1+5%'!C33+'LOB2+5%'!C33)/'Scenario 5 SUM(1+2)'!J12</f>
        <v>0.70000000089879921</v>
      </c>
      <c r="P12" s="13">
        <f t="shared" si="4"/>
        <v>6</v>
      </c>
      <c r="Q12" s="14">
        <f>'LOB1+5%'!Q12+'LOB2+5%'!Q12</f>
        <v>306.30757570266724</v>
      </c>
      <c r="R12" s="14"/>
      <c r="S12" s="14"/>
      <c r="T12" s="14"/>
      <c r="U12" s="14"/>
      <c r="V12" s="14"/>
      <c r="W12" s="14"/>
      <c r="AA12" s="13">
        <v>6</v>
      </c>
      <c r="AC12" s="119"/>
      <c r="AD12" s="119"/>
      <c r="AE12" s="119"/>
      <c r="AF12" s="119"/>
      <c r="AG12" s="119">
        <f>C12</f>
        <v>202.38178896903992</v>
      </c>
      <c r="AH12" s="14"/>
      <c r="AI12" s="14"/>
      <c r="AJ12" s="14"/>
      <c r="AK12" s="14"/>
    </row>
    <row r="13" spans="2:37" x14ac:dyDescent="0.25">
      <c r="I13" s="14"/>
      <c r="J13" s="15"/>
      <c r="K13" s="16"/>
      <c r="L13" s="17"/>
      <c r="M13" s="17"/>
      <c r="N13" s="17"/>
      <c r="W13" s="14"/>
      <c r="AB13" s="122">
        <f t="shared" ref="AB13:AG13" si="5">SUM(AB7:AB12)</f>
        <v>158.57142639160156</v>
      </c>
      <c r="AC13" s="122">
        <f t="shared" si="5"/>
        <v>644.20960783958435</v>
      </c>
      <c r="AD13" s="122">
        <f t="shared" si="5"/>
        <v>1371.6987748146057</v>
      </c>
      <c r="AE13" s="122">
        <f t="shared" si="5"/>
        <v>2228.8895184993744</v>
      </c>
      <c r="AF13" s="122">
        <f t="shared" si="5"/>
        <v>3168.9400746822357</v>
      </c>
      <c r="AG13" s="122">
        <f t="shared" si="5"/>
        <v>4167.387079000473</v>
      </c>
      <c r="AH13" t="s">
        <v>87</v>
      </c>
      <c r="AI13" t="s">
        <v>91</v>
      </c>
    </row>
    <row r="14" spans="2:37" x14ac:dyDescent="0.25">
      <c r="B14" s="109" t="s">
        <v>73</v>
      </c>
      <c r="C14" s="108"/>
      <c r="D14" s="108"/>
      <c r="E14" s="108"/>
      <c r="F14" s="108"/>
      <c r="G14" s="108"/>
      <c r="H14" s="107"/>
      <c r="J14" s="39" t="s">
        <v>28</v>
      </c>
      <c r="K14" s="40"/>
      <c r="L14" s="40"/>
      <c r="M14" s="78" t="s">
        <v>0</v>
      </c>
      <c r="N14" s="79" t="s">
        <v>1</v>
      </c>
      <c r="P14" s="110" t="s">
        <v>73</v>
      </c>
      <c r="Q14" s="111"/>
      <c r="R14" s="111"/>
      <c r="S14" s="111"/>
      <c r="T14" s="111"/>
      <c r="U14" s="111"/>
      <c r="V14" s="112"/>
      <c r="AB14" s="120">
        <f>AB13-W14</f>
        <v>158.57142639160156</v>
      </c>
      <c r="AC14" s="120">
        <f>AC13-AB13</f>
        <v>485.63818144798279</v>
      </c>
      <c r="AD14" s="120">
        <f>AD13-AC13</f>
        <v>727.48916697502136</v>
      </c>
      <c r="AE14" s="120">
        <f>AE13-AD13</f>
        <v>857.19074368476868</v>
      </c>
      <c r="AF14" s="120">
        <f>AF13-AE13</f>
        <v>940.05055618286133</v>
      </c>
      <c r="AG14" s="120">
        <f>AG13-AF13</f>
        <v>998.4470043182373</v>
      </c>
      <c r="AH14" t="s">
        <v>87</v>
      </c>
      <c r="AI14" t="s">
        <v>88</v>
      </c>
    </row>
    <row r="15" spans="2:37" x14ac:dyDescent="0.25">
      <c r="B15" s="18" t="s">
        <v>11</v>
      </c>
      <c r="C15" s="8" t="s">
        <v>12</v>
      </c>
      <c r="D15" s="19"/>
      <c r="E15" s="19"/>
      <c r="F15" s="9" t="s">
        <v>13</v>
      </c>
      <c r="G15" s="9"/>
      <c r="H15" s="19"/>
      <c r="I15" s="20"/>
      <c r="J15" s="70" t="s">
        <v>5</v>
      </c>
      <c r="K15" s="71" t="s">
        <v>5</v>
      </c>
      <c r="L15" s="71" t="s">
        <v>5</v>
      </c>
      <c r="M15" s="72" t="s">
        <v>6</v>
      </c>
      <c r="N15" s="73" t="s">
        <v>6</v>
      </c>
      <c r="P15" s="80" t="s">
        <v>11</v>
      </c>
      <c r="Q15" s="81" t="s">
        <v>29</v>
      </c>
      <c r="R15" s="82"/>
      <c r="S15" s="82"/>
      <c r="T15" s="83" t="s">
        <v>13</v>
      </c>
      <c r="U15" s="83"/>
      <c r="V15" s="82"/>
      <c r="W15" s="20"/>
      <c r="AB15" s="13"/>
      <c r="AC15" s="13"/>
      <c r="AD15" s="13"/>
      <c r="AE15" s="13"/>
      <c r="AF15" s="13"/>
      <c r="AG15" s="13"/>
    </row>
    <row r="16" spans="2:37" x14ac:dyDescent="0.25">
      <c r="B16" s="10" t="s">
        <v>6</v>
      </c>
      <c r="C16" s="60" t="str">
        <f>C6&amp;"-"&amp;D6</f>
        <v>1-2</v>
      </c>
      <c r="D16" s="60" t="str">
        <f>D6&amp;"-"&amp;E6</f>
        <v>2-3</v>
      </c>
      <c r="E16" s="60" t="str">
        <f>E6&amp;"-"&amp;F6</f>
        <v>3-4</v>
      </c>
      <c r="F16" s="60" t="str">
        <f>F6&amp;"-"&amp;G6</f>
        <v>4-5</v>
      </c>
      <c r="G16" s="60" t="str">
        <f>G6&amp;"-"&amp;H6</f>
        <v>5-6</v>
      </c>
      <c r="H16" s="60" t="s">
        <v>14</v>
      </c>
      <c r="I16" s="20"/>
      <c r="J16" s="74" t="s">
        <v>7</v>
      </c>
      <c r="K16" s="75" t="s">
        <v>8</v>
      </c>
      <c r="L16" s="75" t="s">
        <v>30</v>
      </c>
      <c r="M16" s="76" t="s">
        <v>10</v>
      </c>
      <c r="N16" s="77" t="s">
        <v>10</v>
      </c>
      <c r="P16" s="84" t="s">
        <v>6</v>
      </c>
      <c r="Q16" s="85" t="str">
        <f>Q6&amp;"-"&amp;R6</f>
        <v>1-2</v>
      </c>
      <c r="R16" s="85" t="str">
        <f>R6&amp;"-"&amp;S6</f>
        <v>2-3</v>
      </c>
      <c r="S16" s="85" t="str">
        <f>S6&amp;"-"&amp;T6</f>
        <v>3-4</v>
      </c>
      <c r="T16" s="85" t="str">
        <f>T6&amp;"-"&amp;U6</f>
        <v>4-5</v>
      </c>
      <c r="U16" s="85" t="str">
        <f>U6&amp;"-"&amp;V6</f>
        <v>5-6</v>
      </c>
      <c r="V16" s="85" t="s">
        <v>14</v>
      </c>
      <c r="W16" s="20"/>
      <c r="AB16" s="83" t="s">
        <v>86</v>
      </c>
      <c r="AC16" s="83"/>
      <c r="AD16" s="83"/>
      <c r="AE16" s="83"/>
      <c r="AF16" s="83"/>
      <c r="AG16" s="83"/>
    </row>
    <row r="17" spans="2:35" x14ac:dyDescent="0.25">
      <c r="B17" s="13">
        <v>1</v>
      </c>
      <c r="C17" s="20">
        <f>D7/C7</f>
        <v>3.0125831674466954</v>
      </c>
      <c r="D17" s="20">
        <f t="shared" ref="D17:F20" si="6">E7/D7</f>
        <v>1.4554421179526982</v>
      </c>
      <c r="E17" s="20">
        <f t="shared" si="6"/>
        <v>1.134229798394339</v>
      </c>
      <c r="F17" s="20">
        <f t="shared" si="6"/>
        <v>1.0507227748424164</v>
      </c>
      <c r="G17" s="20">
        <f>H7/G7</f>
        <v>1.013750708793727</v>
      </c>
      <c r="H17" s="20"/>
      <c r="I17" s="20"/>
      <c r="J17" s="51">
        <f t="shared" ref="J17:J22" si="7">J7</f>
        <v>1200</v>
      </c>
      <c r="K17" s="52">
        <f>'LOB1+5%'!K17+'LOB2+5%'!K17</f>
        <v>2</v>
      </c>
      <c r="L17" s="17">
        <f>AB24/J17</f>
        <v>0.2</v>
      </c>
      <c r="M17" s="53">
        <f>V33/J17</f>
        <v>0.7</v>
      </c>
      <c r="N17" s="54">
        <f>('LOB1+5%'!V33+'LOB2+5%'!V33)/'Scenario 5 SUM(1+2)'!J17</f>
        <v>0.7</v>
      </c>
      <c r="P17" s="13">
        <f>P7</f>
        <v>1</v>
      </c>
      <c r="Q17" s="20">
        <f>R7/Q7</f>
        <v>2.5303866068522134</v>
      </c>
      <c r="R17" s="20">
        <f t="shared" ref="R17:T20" si="8">S7/R7</f>
        <v>1.3075502380178263</v>
      </c>
      <c r="S17" s="20">
        <f t="shared" si="8"/>
        <v>1.0578468082316379</v>
      </c>
      <c r="T17" s="20">
        <f t="shared" si="8"/>
        <v>1</v>
      </c>
      <c r="U17" s="20">
        <f>V7/U7</f>
        <v>1</v>
      </c>
      <c r="V17" s="20"/>
      <c r="W17" s="20"/>
      <c r="AA17" s="13">
        <v>1</v>
      </c>
      <c r="AB17" s="119">
        <f t="shared" ref="AB17:AG17" si="9">Q7</f>
        <v>240</v>
      </c>
      <c r="AC17" s="119">
        <f t="shared" si="9"/>
        <v>607.29278564453125</v>
      </c>
      <c r="AD17" s="119">
        <f t="shared" si="9"/>
        <v>794.06582641601562</v>
      </c>
      <c r="AE17" s="119">
        <f t="shared" si="9"/>
        <v>840</v>
      </c>
      <c r="AF17" s="119">
        <f t="shared" si="9"/>
        <v>840</v>
      </c>
      <c r="AG17" s="119">
        <f t="shared" si="9"/>
        <v>840</v>
      </c>
    </row>
    <row r="18" spans="2:35" x14ac:dyDescent="0.25">
      <c r="B18" s="13">
        <f>B17+1</f>
        <v>2</v>
      </c>
      <c r="C18" s="20">
        <f>D8/C8</f>
        <v>3.0125831671494958</v>
      </c>
      <c r="D18" s="20">
        <f t="shared" si="6"/>
        <v>1.4554421183668418</v>
      </c>
      <c r="E18" s="20">
        <f t="shared" si="6"/>
        <v>1.1342297972089992</v>
      </c>
      <c r="F18" s="20">
        <f t="shared" si="6"/>
        <v>1.0507227743817242</v>
      </c>
      <c r="G18" s="20"/>
      <c r="H18" s="20"/>
      <c r="I18" s="20"/>
      <c r="J18" s="51">
        <f t="shared" si="7"/>
        <v>1260</v>
      </c>
      <c r="K18" s="52">
        <f>'LOB1+5%'!K18+'LOB2+5%'!K18</f>
        <v>2</v>
      </c>
      <c r="L18" s="17">
        <f>AC24/J18</f>
        <v>0.49150221082899304</v>
      </c>
      <c r="M18" s="53">
        <f>U33/J18</f>
        <v>0.7</v>
      </c>
      <c r="N18" s="54">
        <f>('LOB1+5%'!U33+'LOB2+5%'!U33)/'Scenario 5 SUM(1+2)'!J18</f>
        <v>0.7</v>
      </c>
      <c r="P18" s="13">
        <f>P17+1</f>
        <v>2</v>
      </c>
      <c r="Q18" s="20">
        <f>R8/Q8</f>
        <v>2.5303866106366355</v>
      </c>
      <c r="R18" s="20">
        <f t="shared" si="8"/>
        <v>1.3075502354640307</v>
      </c>
      <c r="S18" s="20">
        <f t="shared" si="8"/>
        <v>1.0578468087156288</v>
      </c>
      <c r="T18" s="20">
        <f t="shared" si="8"/>
        <v>1</v>
      </c>
      <c r="U18" s="20"/>
      <c r="V18" s="20"/>
      <c r="W18" s="20"/>
      <c r="AA18" s="13">
        <v>2</v>
      </c>
      <c r="AC18" s="119">
        <f>Q8</f>
        <v>252</v>
      </c>
      <c r="AD18" s="119">
        <f>R8</f>
        <v>637.65742588043213</v>
      </c>
      <c r="AE18" s="119">
        <f>S8</f>
        <v>833.76911735534668</v>
      </c>
      <c r="AF18" s="119">
        <f>T8</f>
        <v>882</v>
      </c>
      <c r="AG18" s="119">
        <f>U8</f>
        <v>882</v>
      </c>
    </row>
    <row r="19" spans="2:35" x14ac:dyDescent="0.25">
      <c r="B19" s="13">
        <f t="shared" ref="B19:B22" si="10">B18+1</f>
        <v>3</v>
      </c>
      <c r="C19" s="20">
        <f>D9/C9</f>
        <v>3.0125831688773568</v>
      </c>
      <c r="D19" s="20">
        <f t="shared" si="6"/>
        <v>1.4554421191251992</v>
      </c>
      <c r="E19" s="20">
        <f t="shared" si="6"/>
        <v>1.134229794572132</v>
      </c>
      <c r="F19" s="20"/>
      <c r="G19" s="20"/>
      <c r="H19" s="20"/>
      <c r="I19" s="20"/>
      <c r="J19" s="51">
        <f t="shared" si="7"/>
        <v>1322.9999942779541</v>
      </c>
      <c r="K19" s="52">
        <f>'LOB1+5%'!K19+'LOB2+5%'!K19</f>
        <v>2</v>
      </c>
      <c r="L19" s="17">
        <f>AD24/J19</f>
        <v>0.63267609162741978</v>
      </c>
      <c r="M19" s="53">
        <f>T33/J19</f>
        <v>0.70000000187418987</v>
      </c>
      <c r="N19" s="54">
        <f>('LOB1+5%'!T33+'LOB2+5%'!T33)/'Scenario 5 SUM(1+2)'!J19</f>
        <v>0.70000000187418987</v>
      </c>
      <c r="P19" s="13">
        <f t="shared" ref="P19:P22" si="11">P18+1</f>
        <v>3</v>
      </c>
      <c r="Q19" s="20">
        <f>R9/Q9</f>
        <v>2.5303866183259509</v>
      </c>
      <c r="R19" s="20">
        <f t="shared" si="8"/>
        <v>1.30755023339856</v>
      </c>
      <c r="S19" s="20">
        <f t="shared" si="8"/>
        <v>1.057846809623104</v>
      </c>
      <c r="T19" s="20"/>
      <c r="U19" s="20"/>
      <c r="V19" s="20"/>
      <c r="W19" s="20"/>
      <c r="AA19" s="13">
        <v>3</v>
      </c>
      <c r="AD19" s="119">
        <f>Q9</f>
        <v>264.59999895095825</v>
      </c>
      <c r="AE19" s="119">
        <f>R9</f>
        <v>669.54029655456543</v>
      </c>
      <c r="AF19" s="119">
        <f>S9</f>
        <v>875.45757102966309</v>
      </c>
      <c r="AG19" s="119">
        <f>T9</f>
        <v>926.09999847412109</v>
      </c>
    </row>
    <row r="20" spans="2:35" x14ac:dyDescent="0.25">
      <c r="B20" s="13">
        <f t="shared" si="10"/>
        <v>4</v>
      </c>
      <c r="C20" s="20">
        <f>D10/C10</f>
        <v>3.0125831669013512</v>
      </c>
      <c r="D20" s="20">
        <f t="shared" si="6"/>
        <v>1.4554421211775539</v>
      </c>
      <c r="E20" s="20"/>
      <c r="F20" s="94"/>
      <c r="G20" s="20"/>
      <c r="H20" s="20"/>
      <c r="I20" s="20"/>
      <c r="J20" s="51">
        <f t="shared" si="7"/>
        <v>1389.1499977111816</v>
      </c>
      <c r="K20" s="52">
        <f>'LOB1+5%'!K20+'LOB2+5%'!K20</f>
        <v>2</v>
      </c>
      <c r="L20" s="17">
        <f>AE24/J20</f>
        <v>0.66574247822995258</v>
      </c>
      <c r="M20" s="53">
        <f>S33/J20</f>
        <v>0.70000000101799509</v>
      </c>
      <c r="N20" s="54">
        <f>('LOB1+5%'!S33+'LOB2+5%'!S33)/'Scenario 5 SUM(1+2)'!J20</f>
        <v>0.7000000009551901</v>
      </c>
      <c r="P20" s="13">
        <f t="shared" si="11"/>
        <v>4</v>
      </c>
      <c r="Q20" s="20">
        <f>R10/Q10</f>
        <v>2.5303866191670288</v>
      </c>
      <c r="R20" s="20">
        <f t="shared" si="8"/>
        <v>1.3075502332319282</v>
      </c>
      <c r="S20" s="20"/>
      <c r="T20" s="94"/>
      <c r="U20" s="20"/>
      <c r="V20" s="20"/>
      <c r="W20" s="20"/>
      <c r="AA20" s="13">
        <v>4</v>
      </c>
      <c r="AE20" s="119">
        <f>Q10</f>
        <v>277.8299994468689</v>
      </c>
      <c r="AF20" s="119">
        <f>R10</f>
        <v>703.01731300354004</v>
      </c>
      <c r="AG20" s="119">
        <f>S10</f>
        <v>919.2304515838623</v>
      </c>
    </row>
    <row r="21" spans="2:35" x14ac:dyDescent="0.25">
      <c r="B21" s="13">
        <f t="shared" si="10"/>
        <v>5</v>
      </c>
      <c r="C21" s="20">
        <f>D11/C11</f>
        <v>3.0125831599793744</v>
      </c>
      <c r="D21" s="20"/>
      <c r="E21" s="20"/>
      <c r="F21" s="94"/>
      <c r="G21" s="20"/>
      <c r="H21" s="20"/>
      <c r="I21" s="20"/>
      <c r="J21" s="51">
        <f t="shared" si="7"/>
        <v>1458.6075038909912</v>
      </c>
      <c r="K21" s="52">
        <f>'LOB1+5%'!K21+'LOB2+5%'!K21</f>
        <v>2</v>
      </c>
      <c r="L21" s="17">
        <f>AF24/J21</f>
        <v>0.66574247627246508</v>
      </c>
      <c r="M21" s="53">
        <f>R33/J21</f>
        <v>0.70000000248591587</v>
      </c>
      <c r="N21" s="54">
        <f>('LOB1+5%'!R33+'LOB2+5%'!R33)/'Scenario 5 SUM(1+2)'!J21</f>
        <v>0.70000000238639193</v>
      </c>
      <c r="P21" s="13">
        <f t="shared" si="11"/>
        <v>5</v>
      </c>
      <c r="Q21" s="20">
        <f>R11/Q11</f>
        <v>2.5303866193015874</v>
      </c>
      <c r="R21" s="20"/>
      <c r="S21" s="20"/>
      <c r="T21" s="94"/>
      <c r="U21" s="20"/>
      <c r="V21" s="20"/>
      <c r="W21" s="20"/>
      <c r="AA21" s="13">
        <v>5</v>
      </c>
      <c r="AD21" s="119"/>
      <c r="AE21" s="119"/>
      <c r="AF21" s="119">
        <f>Q11</f>
        <v>291.72150087356567</v>
      </c>
      <c r="AG21" s="119">
        <f>R11</f>
        <v>738.16818237304687</v>
      </c>
    </row>
    <row r="22" spans="2:35" x14ac:dyDescent="0.25">
      <c r="B22" s="13">
        <f t="shared" si="10"/>
        <v>6</v>
      </c>
      <c r="C22" s="20"/>
      <c r="D22" s="20"/>
      <c r="E22" s="20"/>
      <c r="F22" s="94"/>
      <c r="G22" s="20"/>
      <c r="H22" s="20"/>
      <c r="I22" s="20"/>
      <c r="J22" s="55">
        <f t="shared" si="7"/>
        <v>1531.5378799438477</v>
      </c>
      <c r="K22" s="56">
        <f>'LOB1+5%'!K22+'LOB2+5%'!K22</f>
        <v>2</v>
      </c>
      <c r="L22" s="57">
        <f>AG24/J22</f>
        <v>0.66574247792311325</v>
      </c>
      <c r="M22" s="58">
        <f>Q33/J22</f>
        <v>0.70000000037362453</v>
      </c>
      <c r="N22" s="59">
        <f>('LOB1+5%'!Q33+'LOB2+5%'!Q33)/'Scenario 5 SUM(1+2)'!J22</f>
        <v>0.70000000009539409</v>
      </c>
      <c r="P22" s="13">
        <f t="shared" si="11"/>
        <v>6</v>
      </c>
      <c r="Q22" s="20"/>
      <c r="R22" s="20"/>
      <c r="S22" s="20"/>
      <c r="T22" s="20"/>
      <c r="U22" s="20"/>
      <c r="V22" s="20"/>
      <c r="W22" s="20"/>
      <c r="AA22" s="13">
        <v>6</v>
      </c>
      <c r="AC22" s="119"/>
      <c r="AD22" s="119"/>
      <c r="AE22" s="119"/>
      <c r="AF22" s="119"/>
      <c r="AG22" s="119">
        <f>Q12</f>
        <v>306.30757570266724</v>
      </c>
    </row>
    <row r="23" spans="2:35" x14ac:dyDescent="0.25">
      <c r="C23" s="21"/>
      <c r="Q23" s="21"/>
      <c r="AB23" s="122">
        <f t="shared" ref="AB23:AG23" si="12">SUM(AB17:AB22)</f>
        <v>240</v>
      </c>
      <c r="AC23" s="122">
        <f t="shared" si="12"/>
        <v>859.29278564453125</v>
      </c>
      <c r="AD23" s="122">
        <f t="shared" si="12"/>
        <v>1696.323251247406</v>
      </c>
      <c r="AE23" s="122">
        <f t="shared" si="12"/>
        <v>2621.139413356781</v>
      </c>
      <c r="AF23" s="122">
        <f t="shared" si="12"/>
        <v>3592.1963849067688</v>
      </c>
      <c r="AG23" s="122">
        <f t="shared" si="12"/>
        <v>4611.8062081336975</v>
      </c>
      <c r="AH23" t="s">
        <v>87</v>
      </c>
      <c r="AI23" t="s">
        <v>91</v>
      </c>
    </row>
    <row r="24" spans="2:35" x14ac:dyDescent="0.25">
      <c r="B24" t="s">
        <v>15</v>
      </c>
      <c r="C24" s="61">
        <f>AVERAGE(C17:C22)</f>
        <v>3.0125831660708551</v>
      </c>
      <c r="D24" s="61">
        <f>AVERAGE(D17:D22)</f>
        <v>1.4554421191555733</v>
      </c>
      <c r="E24" s="61">
        <f>AVERAGE(E17:E22)</f>
        <v>1.1342297967251567</v>
      </c>
      <c r="F24" s="61">
        <f>AVERAGE(F17:F22)</f>
        <v>1.0507227746120704</v>
      </c>
      <c r="G24" s="61">
        <f>AVERAGE(G17:G22)</f>
        <v>1.013750708793727</v>
      </c>
      <c r="H24" s="21"/>
      <c r="I24" s="21"/>
      <c r="J24" s="62" t="s">
        <v>57</v>
      </c>
      <c r="K24" s="63"/>
      <c r="L24" s="63"/>
      <c r="M24" s="63"/>
      <c r="N24" s="64"/>
      <c r="P24" t="s">
        <v>15</v>
      </c>
      <c r="Q24" s="88">
        <f>AVERAGE(Q17:Q22)</f>
        <v>2.5303866148566834</v>
      </c>
      <c r="R24" s="88">
        <f>AVERAGE(R17:R22)</f>
        <v>1.3075502350280863</v>
      </c>
      <c r="S24" s="88">
        <f>AVERAGE(S17:S22)</f>
        <v>1.0578468088567903</v>
      </c>
      <c r="T24" s="88">
        <f>AVERAGE(T17:T22)</f>
        <v>1</v>
      </c>
      <c r="U24" s="88">
        <f>AVERAGE(U17:U22)</f>
        <v>1</v>
      </c>
      <c r="V24" s="21"/>
      <c r="W24" s="21"/>
      <c r="AB24" s="121">
        <f>AB23-W24</f>
        <v>240</v>
      </c>
      <c r="AC24" s="121">
        <f>AC23-AB23</f>
        <v>619.29278564453125</v>
      </c>
      <c r="AD24" s="121">
        <f>AD23-AC23</f>
        <v>837.03046560287476</v>
      </c>
      <c r="AE24" s="121">
        <f>AE23-AD23</f>
        <v>924.816162109375</v>
      </c>
      <c r="AF24" s="121">
        <f>AF23-AE23</f>
        <v>971.05697154998779</v>
      </c>
      <c r="AG24" s="121">
        <f>AG23-AF23</f>
        <v>1019.6098232269287</v>
      </c>
      <c r="AH24" t="s">
        <v>87</v>
      </c>
      <c r="AI24" t="s">
        <v>89</v>
      </c>
    </row>
    <row r="25" spans="2:35" x14ac:dyDescent="0.25">
      <c r="B25" t="s">
        <v>19</v>
      </c>
      <c r="C25" s="21">
        <f>SUM(D7:D11)/SUM(C7:C11)</f>
        <v>3.0125831659187914</v>
      </c>
      <c r="D25" s="21">
        <f>SUM(E7:E10)/SUM(D7:D10)</f>
        <v>1.4554421192196467</v>
      </c>
      <c r="E25" s="21">
        <f>SUM(F7:F9)/SUM(E7:E9)</f>
        <v>1.1342297966628274</v>
      </c>
      <c r="F25" s="21">
        <f>SUM(G7:G8)/SUM(F7:F8)</f>
        <v>1.050722774606452</v>
      </c>
      <c r="G25" s="21">
        <f>SUM(H7:H7)/SUM(G7:G7)</f>
        <v>1.013750708793727</v>
      </c>
      <c r="H25" s="21"/>
      <c r="I25" s="21"/>
      <c r="J25" s="65" t="s">
        <v>31</v>
      </c>
      <c r="K25" s="23"/>
      <c r="L25" s="92" t="s">
        <v>84</v>
      </c>
      <c r="M25" s="23"/>
      <c r="N25" s="24"/>
      <c r="P25" t="s">
        <v>19</v>
      </c>
      <c r="Q25" s="21">
        <f>SUM(R7:R11)/SUM(Q7:Q11)</f>
        <v>2.5303866151791659</v>
      </c>
      <c r="R25" s="21">
        <f>SUM(S7:S10)/SUM(R7:R10)</f>
        <v>1.3075502349287043</v>
      </c>
      <c r="S25" s="21">
        <f>SUM(T7:T9)/SUM(S7:S9)</f>
        <v>1.0578468088794672</v>
      </c>
      <c r="T25" s="21">
        <f>SUM(U7:U8)/SUM(T7:T8)</f>
        <v>1</v>
      </c>
      <c r="U25" s="21">
        <f>SUM(V7:V7)/SUM(U7:U7)</f>
        <v>1</v>
      </c>
      <c r="V25" s="21"/>
      <c r="W25" s="21"/>
      <c r="Z25" s="13"/>
      <c r="AA25" s="13"/>
      <c r="AB25" s="13"/>
      <c r="AC25" s="13"/>
      <c r="AD25" s="13"/>
      <c r="AE25" s="13"/>
    </row>
    <row r="26" spans="2:35" x14ac:dyDescent="0.25">
      <c r="B26" t="s">
        <v>16</v>
      </c>
      <c r="C26" s="21">
        <f>MEDIAN(C17:C22)</f>
        <v>3.0125831671494958</v>
      </c>
      <c r="D26" s="21">
        <f>MEDIAN(D17:D22)</f>
        <v>1.4554421187460205</v>
      </c>
      <c r="E26" s="21">
        <f>MEDIAN(E17:E22)</f>
        <v>1.1342297972089992</v>
      </c>
      <c r="F26" s="21">
        <f>MEDIAN(F17:F22)</f>
        <v>1.0507227746120704</v>
      </c>
      <c r="G26" s="21">
        <f>MEDIAN(G17:G22)</f>
        <v>1.013750708793727</v>
      </c>
      <c r="H26" s="21"/>
      <c r="I26" s="21"/>
      <c r="J26" s="65" t="s">
        <v>58</v>
      </c>
      <c r="K26" s="23"/>
      <c r="L26" s="92" t="s">
        <v>48</v>
      </c>
      <c r="M26" s="23"/>
      <c r="N26" s="24"/>
      <c r="P26" t="s">
        <v>16</v>
      </c>
      <c r="Q26" s="21">
        <f>MEDIAN(Q17:Q22)</f>
        <v>2.5303866183259509</v>
      </c>
      <c r="R26" s="21">
        <f>MEDIAN(R17:R22)</f>
        <v>1.3075502344312953</v>
      </c>
      <c r="S26" s="21">
        <f>MEDIAN(S17:S22)</f>
        <v>1.0578468087156288</v>
      </c>
      <c r="T26" s="21">
        <f>MEDIAN(T17:T22)</f>
        <v>1</v>
      </c>
      <c r="U26" s="21">
        <f>MEDIAN(U17:U22)</f>
        <v>1</v>
      </c>
      <c r="V26" s="21"/>
      <c r="W26" s="21"/>
    </row>
    <row r="27" spans="2:35" x14ac:dyDescent="0.25">
      <c r="B27" t="s">
        <v>17</v>
      </c>
      <c r="C27" s="21">
        <f>IFERROR((SUM(C17:C22)-MIN(C17:C22)-MAX(C17:C22))/(COUNT(C17:C22)-2),"")</f>
        <v>3.0125831671658481</v>
      </c>
      <c r="D27" s="21">
        <f>IFERROR((SUM(D17:D22)-MIN(D17:D22)-MAX(D17:D22))/(COUNT(D17:D22)-2),"")</f>
        <v>1.4554421187460207</v>
      </c>
      <c r="E27" s="21">
        <f>IFERROR((SUM(E17:E22)-MIN(E17:E22)-MAX(E17:E22))/(COUNT(E17:E22)-2),"")</f>
        <v>1.1342297972089992</v>
      </c>
      <c r="F27" s="21" t="str">
        <f>IFERROR((SUM(F17:F22)-MIN(F17:F22)-MAX(F17:F22))/(COUNT(F17:F22)-2),"")</f>
        <v/>
      </c>
      <c r="G27" s="21"/>
      <c r="H27" s="21"/>
      <c r="I27" s="21"/>
      <c r="J27" s="65" t="s">
        <v>59</v>
      </c>
      <c r="K27" s="23"/>
      <c r="L27" s="92" t="s">
        <v>48</v>
      </c>
      <c r="M27" s="23"/>
      <c r="N27" s="24"/>
      <c r="P27" t="s">
        <v>17</v>
      </c>
      <c r="Q27" s="21">
        <f>IFERROR((SUM(Q17:Q22)-MIN(Q17:Q22)-MAX(Q17:Q22))/(COUNT(Q17:Q22)-2),"")</f>
        <v>2.5303866160432054</v>
      </c>
      <c r="R27" s="21">
        <f>IFERROR((SUM(R17:R22)-MIN(R17:R22)-MAX(R17:R22))/(COUNT(R17:R22)-2),"")</f>
        <v>1.3075502344312955</v>
      </c>
      <c r="S27" s="21">
        <f>IFERROR((SUM(S17:S22)-MIN(S17:S22)-MAX(S17:S22))/(COUNT(S17:S22)-2),"")</f>
        <v>1.0578468087156294</v>
      </c>
      <c r="T27" s="21" t="str">
        <f>IFERROR((SUM(T17:T22)-MIN(T17:T22)-MAX(T17:T22))/(COUNT(T17:T22)-2),"")</f>
        <v/>
      </c>
      <c r="U27" s="21"/>
      <c r="V27" s="21"/>
      <c r="W27" s="21"/>
      <c r="AC27" s="3"/>
    </row>
    <row r="28" spans="2:35" x14ac:dyDescent="0.25">
      <c r="B28" t="s">
        <v>18</v>
      </c>
      <c r="C28" s="21">
        <f>AVERAGE(C19:C21)</f>
        <v>3.0125831652526944</v>
      </c>
      <c r="D28" s="21">
        <f>AVERAGE(D18:D20)</f>
        <v>1.4554421195565315</v>
      </c>
      <c r="E28" s="21">
        <f>AVERAGE(E17:E19)</f>
        <v>1.1342297967251567</v>
      </c>
      <c r="F28" s="21"/>
      <c r="G28" s="21"/>
      <c r="H28" s="21"/>
      <c r="I28" s="21"/>
      <c r="J28" s="106" t="s">
        <v>65</v>
      </c>
      <c r="K28" s="23"/>
      <c r="L28" s="23"/>
      <c r="M28" s="23"/>
      <c r="N28" s="24"/>
      <c r="P28" t="s">
        <v>18</v>
      </c>
      <c r="Q28" s="21">
        <f>AVERAGE(Q19:Q21)</f>
        <v>2.5303866189315225</v>
      </c>
      <c r="R28" s="21">
        <f>AVERAGE(R18:R20)</f>
        <v>1.3075502340315062</v>
      </c>
      <c r="S28" s="21">
        <f>AVERAGE(S17:S19)</f>
        <v>1.0578468088567903</v>
      </c>
      <c r="T28" s="21"/>
      <c r="U28" s="21"/>
      <c r="V28" s="21"/>
      <c r="W28" s="21"/>
      <c r="AC28" s="3"/>
    </row>
    <row r="29" spans="2:35" x14ac:dyDescent="0.25">
      <c r="J29" s="66" t="s">
        <v>33</v>
      </c>
      <c r="K29" s="67"/>
      <c r="L29" s="67"/>
      <c r="M29" s="67"/>
      <c r="N29" s="68"/>
      <c r="AC29" s="3"/>
    </row>
    <row r="30" spans="2:35" x14ac:dyDescent="0.25">
      <c r="B30" s="27" t="s">
        <v>20</v>
      </c>
      <c r="C30" s="28">
        <f>C24</f>
        <v>3.0125831660708551</v>
      </c>
      <c r="D30" s="29">
        <f>D24</f>
        <v>1.4554421191555733</v>
      </c>
      <c r="E30" s="29">
        <f>E24</f>
        <v>1.1342297967251567</v>
      </c>
      <c r="F30" s="29">
        <f>F24</f>
        <v>1.0507227746120704</v>
      </c>
      <c r="G30" s="30">
        <f>G24</f>
        <v>1.013750708793727</v>
      </c>
      <c r="H30" s="31"/>
      <c r="I30" s="31"/>
      <c r="J30" s="65" t="s">
        <v>34</v>
      </c>
      <c r="K30" s="23"/>
      <c r="L30" s="93" t="s">
        <v>35</v>
      </c>
      <c r="M30" s="23"/>
      <c r="N30" s="24"/>
      <c r="P30" s="27" t="s">
        <v>20</v>
      </c>
      <c r="Q30" s="89">
        <f>Q24</f>
        <v>2.5303866148566834</v>
      </c>
      <c r="R30" s="90">
        <f>R24</f>
        <v>1.3075502350280863</v>
      </c>
      <c r="S30" s="90">
        <f>S24</f>
        <v>1.0578468088567903</v>
      </c>
      <c r="T30" s="90">
        <f>T24</f>
        <v>1</v>
      </c>
      <c r="U30" s="91">
        <f>U24</f>
        <v>1</v>
      </c>
      <c r="V30" s="31"/>
      <c r="W30" s="31"/>
      <c r="AC30" s="3"/>
    </row>
    <row r="31" spans="2:35" x14ac:dyDescent="0.25">
      <c r="B31" s="32" t="s">
        <v>21</v>
      </c>
      <c r="C31" s="21">
        <f>D31*C30</f>
        <v>5.2972973631191618</v>
      </c>
      <c r="D31" s="21">
        <f>E31*D30</f>
        <v>1.7583904148372882</v>
      </c>
      <c r="E31" s="21">
        <f>F31*E30</f>
        <v>1.2081486386126308</v>
      </c>
      <c r="F31" s="21">
        <f>G31*F30</f>
        <v>1.0651709575086978</v>
      </c>
      <c r="G31" s="21">
        <f>H31*G30</f>
        <v>1.013750708793727</v>
      </c>
      <c r="H31" s="26">
        <v>1</v>
      </c>
      <c r="I31" s="21"/>
      <c r="J31" s="65" t="s">
        <v>36</v>
      </c>
      <c r="K31" s="23"/>
      <c r="L31" s="93" t="s">
        <v>35</v>
      </c>
      <c r="M31" s="23"/>
      <c r="N31" s="24"/>
      <c r="P31" s="32" t="s">
        <v>21</v>
      </c>
      <c r="Q31" s="21">
        <f>R31*Q30</f>
        <v>3.5000000051372484</v>
      </c>
      <c r="R31" s="21">
        <f>S31*R30</f>
        <v>1.3831878435444072</v>
      </c>
      <c r="S31" s="21">
        <f>T31*S30</f>
        <v>1.0578468088567903</v>
      </c>
      <c r="T31" s="21">
        <f>U31*T30</f>
        <v>1</v>
      </c>
      <c r="U31" s="21">
        <f>V31*U30</f>
        <v>1</v>
      </c>
      <c r="V31" s="26">
        <v>1</v>
      </c>
      <c r="W31" s="21"/>
      <c r="AC31" s="3"/>
    </row>
    <row r="32" spans="2:35" x14ac:dyDescent="0.25">
      <c r="B32" s="33" t="s">
        <v>22</v>
      </c>
      <c r="J32" s="22"/>
      <c r="K32" s="23"/>
      <c r="L32" s="23"/>
      <c r="M32" s="23"/>
      <c r="N32" s="24"/>
      <c r="P32" s="33" t="s">
        <v>22</v>
      </c>
      <c r="AC32" s="3"/>
    </row>
    <row r="33" spans="2:29" x14ac:dyDescent="0.25">
      <c r="B33" t="s">
        <v>23</v>
      </c>
      <c r="C33" s="14">
        <f>C31*C12</f>
        <v>1072.0765170490338</v>
      </c>
      <c r="D33" s="14">
        <f>D31*D11</f>
        <v>1021.0252524483124</v>
      </c>
      <c r="E33" s="14">
        <f>E31*E10</f>
        <v>972.40500152658967</v>
      </c>
      <c r="F33" s="14">
        <f>F31*F9</f>
        <v>926.09999695266129</v>
      </c>
      <c r="G33" s="14">
        <f>G31*G8</f>
        <v>881.99999961328479</v>
      </c>
      <c r="H33" s="14">
        <f>H31*H7</f>
        <v>840</v>
      </c>
      <c r="I33" s="34"/>
      <c r="J33" s="22"/>
      <c r="K33" s="23"/>
      <c r="L33" s="23"/>
      <c r="M33" s="23"/>
      <c r="N33" s="24"/>
      <c r="P33" t="s">
        <v>23</v>
      </c>
      <c r="Q33" s="14">
        <f>Q31*Q12</f>
        <v>1072.0765165329135</v>
      </c>
      <c r="R33" s="14">
        <f>R31*R11</f>
        <v>1021.0252563496693</v>
      </c>
      <c r="S33" s="14">
        <f>S31*S10</f>
        <v>972.40499981197502</v>
      </c>
      <c r="T33" s="14">
        <f>T31*T9</f>
        <v>926.09999847412109</v>
      </c>
      <c r="U33" s="14">
        <f>U31*U8</f>
        <v>882</v>
      </c>
      <c r="V33" s="14">
        <f>V31*V7</f>
        <v>840</v>
      </c>
      <c r="W33" s="34"/>
      <c r="AC33" s="3"/>
    </row>
    <row r="34" spans="2:29" x14ac:dyDescent="0.25">
      <c r="B34" s="35" t="s">
        <v>24</v>
      </c>
      <c r="C34" s="13">
        <v>6</v>
      </c>
      <c r="D34" s="13">
        <v>5</v>
      </c>
      <c r="E34" s="13">
        <v>4</v>
      </c>
      <c r="F34" s="13">
        <v>3</v>
      </c>
      <c r="G34" s="13">
        <v>2</v>
      </c>
      <c r="H34" s="13">
        <v>1</v>
      </c>
      <c r="I34" s="13"/>
      <c r="J34" s="69"/>
      <c r="K34" s="12"/>
      <c r="L34" s="12"/>
      <c r="M34" s="12"/>
      <c r="N34" s="25"/>
      <c r="P34" s="35" t="s">
        <v>24</v>
      </c>
      <c r="Q34" s="13">
        <v>6</v>
      </c>
      <c r="R34" s="13">
        <v>5</v>
      </c>
      <c r="S34" s="13">
        <v>4</v>
      </c>
      <c r="T34" s="13">
        <v>3</v>
      </c>
      <c r="U34" s="13">
        <v>2</v>
      </c>
      <c r="V34" s="13">
        <v>1</v>
      </c>
      <c r="W34" s="13"/>
      <c r="AC34" s="3"/>
    </row>
    <row r="35" spans="2:29" x14ac:dyDescent="0.25"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"/>
    </row>
  </sheetData>
  <conditionalFormatting sqref="M40:M4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40:AA4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AJ35"/>
  <sheetViews>
    <sheetView zoomScale="80" zoomScaleNormal="80" workbookViewId="0">
      <selection activeCell="B7" sqref="B7"/>
    </sheetView>
  </sheetViews>
  <sheetFormatPr defaultRowHeight="15" x14ac:dyDescent="0.25"/>
  <cols>
    <col min="1" max="1" width="1.7109375" customWidth="1"/>
    <col min="2" max="2" width="9.7109375" customWidth="1"/>
    <col min="3" max="8" width="6.7109375" customWidth="1"/>
    <col min="9" max="9" width="1.7109375" customWidth="1"/>
    <col min="10" max="14" width="6.7109375" customWidth="1"/>
    <col min="15" max="15" width="1.7109375" customWidth="1"/>
    <col min="16" max="16" width="9.7109375" customWidth="1"/>
    <col min="17" max="22" width="6.7109375" customWidth="1"/>
    <col min="23" max="23" width="1.7109375" customWidth="1"/>
    <col min="24" max="29" width="6.7109375" customWidth="1"/>
  </cols>
  <sheetData>
    <row r="1" spans="2:36" x14ac:dyDescent="0.25">
      <c r="B1" s="1">
        <v>6</v>
      </c>
      <c r="C1" s="2" t="s">
        <v>37</v>
      </c>
      <c r="D1" s="3"/>
      <c r="E1" s="3"/>
      <c r="F1" s="113" t="s">
        <v>51</v>
      </c>
      <c r="G1" s="3"/>
      <c r="H1" s="3"/>
      <c r="J1" s="37" t="s">
        <v>25</v>
      </c>
      <c r="K1" s="38"/>
      <c r="L1" s="38"/>
      <c r="M1" s="38"/>
      <c r="N1" s="38"/>
      <c r="P1">
        <v>130</v>
      </c>
      <c r="Q1" t="s">
        <v>39</v>
      </c>
      <c r="Z1" s="3"/>
      <c r="AA1" s="3"/>
      <c r="AC1" s="3"/>
    </row>
    <row r="2" spans="2:36" x14ac:dyDescent="0.25">
      <c r="B2" s="6">
        <v>6</v>
      </c>
      <c r="C2" s="2" t="s">
        <v>38</v>
      </c>
      <c r="D2" s="3"/>
      <c r="E2" s="3"/>
      <c r="F2" s="113" t="s">
        <v>50</v>
      </c>
      <c r="G2" s="3"/>
      <c r="H2" s="3"/>
      <c r="N2" s="5"/>
      <c r="P2">
        <v>60</v>
      </c>
      <c r="Q2" t="s">
        <v>40</v>
      </c>
      <c r="AC2" s="3"/>
    </row>
    <row r="3" spans="2:36" x14ac:dyDescent="0.25">
      <c r="C3" s="2"/>
      <c r="D3" s="3"/>
      <c r="E3" s="3"/>
      <c r="F3" s="4"/>
      <c r="G3" s="3"/>
      <c r="H3" s="3"/>
      <c r="N3" s="5"/>
      <c r="AC3" s="3"/>
    </row>
    <row r="4" spans="2:36" x14ac:dyDescent="0.25">
      <c r="B4" s="109" t="s">
        <v>75</v>
      </c>
      <c r="C4" s="108"/>
      <c r="D4" s="108"/>
      <c r="E4" s="108"/>
      <c r="F4" s="108"/>
      <c r="G4" s="108"/>
      <c r="H4" s="107"/>
      <c r="J4" s="39" t="s">
        <v>26</v>
      </c>
      <c r="K4" s="40"/>
      <c r="L4" s="40"/>
      <c r="M4" s="41" t="s">
        <v>0</v>
      </c>
      <c r="N4" s="42" t="s">
        <v>1</v>
      </c>
      <c r="P4" s="110" t="s">
        <v>75</v>
      </c>
      <c r="Q4" s="111"/>
      <c r="R4" s="111"/>
      <c r="S4" s="111"/>
      <c r="T4" s="111"/>
      <c r="U4" s="111"/>
      <c r="V4" s="112"/>
      <c r="AC4" s="3"/>
    </row>
    <row r="5" spans="2:36" x14ac:dyDescent="0.25">
      <c r="B5" s="7" t="s">
        <v>2</v>
      </c>
      <c r="C5" s="8" t="s">
        <v>3</v>
      </c>
      <c r="D5" s="9"/>
      <c r="E5" s="9" t="s">
        <v>4</v>
      </c>
      <c r="F5" s="9"/>
      <c r="G5" s="9"/>
      <c r="H5" s="9"/>
      <c r="I5" s="20"/>
      <c r="J5" s="43" t="s">
        <v>5</v>
      </c>
      <c r="K5" s="44" t="s">
        <v>5</v>
      </c>
      <c r="L5" s="44" t="s">
        <v>5</v>
      </c>
      <c r="M5" s="45" t="s">
        <v>6</v>
      </c>
      <c r="N5" s="46" t="s">
        <v>6</v>
      </c>
      <c r="P5" s="86" t="s">
        <v>2</v>
      </c>
      <c r="Q5" s="81" t="s">
        <v>27</v>
      </c>
      <c r="R5" s="83"/>
      <c r="S5" s="83" t="s">
        <v>4</v>
      </c>
      <c r="T5" s="83"/>
      <c r="U5" s="83"/>
      <c r="V5" s="83"/>
      <c r="W5" s="20"/>
      <c r="AC5" s="3"/>
    </row>
    <row r="6" spans="2:36" x14ac:dyDescent="0.25">
      <c r="B6" s="10" t="s">
        <v>6</v>
      </c>
      <c r="C6" s="11">
        <v>1</v>
      </c>
      <c r="D6" s="11">
        <f>C6+1</f>
        <v>2</v>
      </c>
      <c r="E6" s="11">
        <f t="shared" ref="E6:H6" si="0">D6+1</f>
        <v>3</v>
      </c>
      <c r="F6" s="11">
        <f t="shared" si="0"/>
        <v>4</v>
      </c>
      <c r="G6" s="11">
        <f t="shared" si="0"/>
        <v>5</v>
      </c>
      <c r="H6" s="11">
        <f t="shared" si="0"/>
        <v>6</v>
      </c>
      <c r="I6" s="20"/>
      <c r="J6" s="47" t="s">
        <v>7</v>
      </c>
      <c r="K6" s="48" t="s">
        <v>8</v>
      </c>
      <c r="L6" s="48" t="s">
        <v>9</v>
      </c>
      <c r="M6" s="49" t="s">
        <v>10</v>
      </c>
      <c r="N6" s="50" t="s">
        <v>10</v>
      </c>
      <c r="P6" s="84" t="s">
        <v>6</v>
      </c>
      <c r="Q6" s="87">
        <v>1</v>
      </c>
      <c r="R6" s="87">
        <f>Q6+1</f>
        <v>2</v>
      </c>
      <c r="S6" s="87">
        <f t="shared" ref="S6:V6" si="1">R6+1</f>
        <v>3</v>
      </c>
      <c r="T6" s="87">
        <f t="shared" si="1"/>
        <v>4</v>
      </c>
      <c r="U6" s="87">
        <f t="shared" si="1"/>
        <v>5</v>
      </c>
      <c r="V6" s="87">
        <f t="shared" si="1"/>
        <v>6</v>
      </c>
      <c r="W6" s="20"/>
      <c r="AC6" s="3"/>
    </row>
    <row r="7" spans="2:36" x14ac:dyDescent="0.25">
      <c r="B7" s="13">
        <v>1</v>
      </c>
      <c r="C7" s="14">
        <v>68.571426391601563</v>
      </c>
      <c r="D7" s="14">
        <v>250.92381286621094</v>
      </c>
      <c r="E7" s="14">
        <v>386.67086791992187</v>
      </c>
      <c r="F7" s="14">
        <v>446.62322998046875</v>
      </c>
      <c r="G7" s="14">
        <v>468.6060791015625</v>
      </c>
      <c r="H7" s="14">
        <v>480</v>
      </c>
      <c r="I7" s="20"/>
      <c r="J7" s="51">
        <v>600</v>
      </c>
      <c r="K7" s="52">
        <v>1</v>
      </c>
      <c r="L7" s="17">
        <v>0.11428571065266926</v>
      </c>
      <c r="M7" s="53">
        <f>H33/J7</f>
        <v>0.8</v>
      </c>
      <c r="N7" s="54">
        <v>0.8</v>
      </c>
      <c r="P7" s="13">
        <v>1</v>
      </c>
      <c r="Q7" s="14">
        <v>96</v>
      </c>
      <c r="R7" s="14">
        <v>320.99533081054688</v>
      </c>
      <c r="S7" s="14">
        <v>434.06582641601562</v>
      </c>
      <c r="T7" s="14">
        <v>480</v>
      </c>
      <c r="U7" s="14">
        <v>480</v>
      </c>
      <c r="V7" s="14">
        <v>480</v>
      </c>
      <c r="W7" s="20"/>
      <c r="X7" s="125"/>
      <c r="Y7" s="125"/>
      <c r="Z7" s="125"/>
      <c r="AA7" s="125"/>
      <c r="AB7" s="125"/>
      <c r="AC7" s="125"/>
      <c r="AE7" s="14"/>
      <c r="AF7" s="14"/>
      <c r="AG7" s="14"/>
      <c r="AH7" s="14"/>
      <c r="AI7" s="14"/>
      <c r="AJ7" s="14"/>
    </row>
    <row r="8" spans="2:36" x14ac:dyDescent="0.25">
      <c r="B8" s="13">
        <f>B7+1</f>
        <v>2</v>
      </c>
      <c r="C8" s="14">
        <v>89.142854690551758</v>
      </c>
      <c r="D8" s="14">
        <v>326.20095825195312</v>
      </c>
      <c r="E8" s="14">
        <v>502.67213439941406</v>
      </c>
      <c r="F8" s="14">
        <v>580.61019897460938</v>
      </c>
      <c r="G8" s="14">
        <v>609.18789672851562</v>
      </c>
      <c r="H8" s="14"/>
      <c r="I8" s="20"/>
      <c r="J8" s="51">
        <v>780</v>
      </c>
      <c r="K8" s="52">
        <v>1</v>
      </c>
      <c r="L8" s="17">
        <v>0.34807082200661682</v>
      </c>
      <c r="M8" s="53">
        <f>G33/J8</f>
        <v>0.79999999198471849</v>
      </c>
      <c r="N8" s="54">
        <v>0.8</v>
      </c>
      <c r="P8" s="13">
        <f>P7+1</f>
        <v>2</v>
      </c>
      <c r="Q8" s="14">
        <v>124.79999923706055</v>
      </c>
      <c r="R8" s="14">
        <v>417.29393005371094</v>
      </c>
      <c r="S8" s="14">
        <v>564.28558349609375</v>
      </c>
      <c r="T8" s="14">
        <v>624</v>
      </c>
      <c r="U8" s="14">
        <v>624</v>
      </c>
      <c r="V8" s="14"/>
      <c r="W8" s="20"/>
      <c r="X8" s="125"/>
      <c r="Y8" s="125"/>
      <c r="Z8" s="125"/>
      <c r="AA8" s="125"/>
      <c r="AB8" s="125"/>
      <c r="AC8" s="125"/>
      <c r="AE8" s="14"/>
      <c r="AF8" s="14"/>
      <c r="AG8" s="14"/>
      <c r="AH8" s="14"/>
      <c r="AI8" s="14"/>
      <c r="AJ8" s="14"/>
    </row>
    <row r="9" spans="2:36" x14ac:dyDescent="0.25">
      <c r="B9" s="13">
        <f t="shared" ref="B9:B12" si="2">B8+1</f>
        <v>3</v>
      </c>
      <c r="C9" s="14">
        <v>115.88570976257324</v>
      </c>
      <c r="D9" s="14">
        <v>424.06124114990234</v>
      </c>
      <c r="E9" s="14">
        <v>653.47377014160156</v>
      </c>
      <c r="F9" s="14">
        <v>754.79325866699219</v>
      </c>
      <c r="G9" s="14"/>
      <c r="H9" s="14"/>
      <c r="I9" s="20"/>
      <c r="J9" s="51">
        <v>1013.9999771118164</v>
      </c>
      <c r="K9" s="52">
        <v>1</v>
      </c>
      <c r="L9" s="17">
        <v>0.48194368122282194</v>
      </c>
      <c r="M9" s="53">
        <f>F33/J9</f>
        <v>0.80000001405009813</v>
      </c>
      <c r="N9" s="54">
        <v>0.8</v>
      </c>
      <c r="P9" s="13">
        <f t="shared" ref="P9:P12" si="3">P8+1</f>
        <v>3</v>
      </c>
      <c r="Q9" s="14">
        <v>162.23999786376953</v>
      </c>
      <c r="R9" s="14">
        <v>542.48210144042969</v>
      </c>
      <c r="S9" s="14">
        <v>733.57124328613281</v>
      </c>
      <c r="T9" s="14">
        <v>811.19998168945312</v>
      </c>
      <c r="U9" s="14"/>
      <c r="V9" s="14"/>
      <c r="W9" s="20"/>
      <c r="X9" s="125"/>
      <c r="Y9" s="125"/>
      <c r="Z9" s="125"/>
      <c r="AA9" s="125"/>
      <c r="AB9" s="125"/>
      <c r="AC9" s="125"/>
      <c r="AE9" s="14"/>
      <c r="AF9" s="14"/>
      <c r="AG9" s="14"/>
      <c r="AH9" s="14"/>
      <c r="AI9" s="14"/>
      <c r="AJ9" s="14"/>
    </row>
    <row r="10" spans="2:36" x14ac:dyDescent="0.25">
      <c r="B10" s="13">
        <f t="shared" si="2"/>
        <v>4</v>
      </c>
      <c r="C10" s="14">
        <v>150.65142631530762</v>
      </c>
      <c r="D10" s="14">
        <v>551.27962493896484</v>
      </c>
      <c r="E10" s="14">
        <v>849.51591491699219</v>
      </c>
      <c r="F10" s="14"/>
      <c r="G10" s="14"/>
      <c r="H10" s="14"/>
      <c r="I10" s="20"/>
      <c r="J10" s="51">
        <v>1318.1999816894531</v>
      </c>
      <c r="K10" s="52">
        <v>1</v>
      </c>
      <c r="L10" s="17">
        <v>0.52742415622379535</v>
      </c>
      <c r="M10" s="53">
        <f>E33/J10</f>
        <v>0.80000001953913202</v>
      </c>
      <c r="N10" s="54">
        <v>0.8</v>
      </c>
      <c r="P10" s="13">
        <f t="shared" si="3"/>
        <v>4</v>
      </c>
      <c r="Q10" s="14">
        <v>210.9119987487793</v>
      </c>
      <c r="R10" s="14">
        <v>705.22674560546875</v>
      </c>
      <c r="S10" s="14">
        <v>953.64262390136719</v>
      </c>
      <c r="T10" s="14"/>
      <c r="U10" s="14"/>
      <c r="V10" s="14"/>
      <c r="W10" s="20"/>
      <c r="X10" s="125"/>
      <c r="Y10" s="125"/>
      <c r="Z10" s="125"/>
      <c r="AA10" s="125"/>
      <c r="AB10" s="125"/>
      <c r="AC10" s="125"/>
      <c r="AE10" s="14"/>
      <c r="AF10" s="14"/>
      <c r="AG10" s="14"/>
      <c r="AH10" s="14"/>
      <c r="AI10" s="14"/>
      <c r="AJ10" s="14"/>
    </row>
    <row r="11" spans="2:36" x14ac:dyDescent="0.25">
      <c r="B11" s="13">
        <f t="shared" si="2"/>
        <v>5</v>
      </c>
      <c r="C11" s="14">
        <v>195.84685325622559</v>
      </c>
      <c r="D11" s="14">
        <v>716.66350555419922</v>
      </c>
      <c r="E11" s="14"/>
      <c r="F11" s="95" t="s">
        <v>54</v>
      </c>
      <c r="G11" s="14"/>
      <c r="H11" s="14"/>
      <c r="I11" s="14"/>
      <c r="J11" s="51">
        <v>1713.6599578857422</v>
      </c>
      <c r="K11" s="52">
        <v>1</v>
      </c>
      <c r="L11" s="17">
        <v>0.54025216381442986</v>
      </c>
      <c r="M11" s="53">
        <f>D33/J11</f>
        <v>0.80000002016965055</v>
      </c>
      <c r="N11" s="54">
        <v>0.8</v>
      </c>
      <c r="P11" s="13">
        <f t="shared" si="3"/>
        <v>5</v>
      </c>
      <c r="Q11" s="14">
        <v>274.18559646606445</v>
      </c>
      <c r="R11" s="14">
        <v>916.79476928710937</v>
      </c>
      <c r="S11" s="14"/>
      <c r="T11" s="95" t="s">
        <v>55</v>
      </c>
      <c r="U11" s="14"/>
      <c r="V11" s="14"/>
      <c r="W11" s="14"/>
      <c r="X11" s="125"/>
      <c r="Y11" s="125"/>
      <c r="Z11" s="125"/>
      <c r="AA11" s="125"/>
      <c r="AB11" s="125"/>
      <c r="AC11" s="125"/>
      <c r="AD11" s="14"/>
      <c r="AE11" s="14"/>
      <c r="AF11" s="14"/>
      <c r="AG11" s="14"/>
      <c r="AH11" s="14"/>
      <c r="AI11" s="14"/>
      <c r="AJ11" s="14"/>
    </row>
    <row r="12" spans="2:36" x14ac:dyDescent="0.25">
      <c r="B12" s="13">
        <f t="shared" si="2"/>
        <v>6</v>
      </c>
      <c r="C12" s="14">
        <v>254.60091209411621</v>
      </c>
      <c r="D12" s="14"/>
      <c r="E12" s="14"/>
      <c r="F12" s="95" t="s">
        <v>41</v>
      </c>
      <c r="G12" s="14"/>
      <c r="H12" s="14"/>
      <c r="I12" s="14"/>
      <c r="J12" s="55">
        <v>2227.7579956054687</v>
      </c>
      <c r="K12" s="56">
        <v>1</v>
      </c>
      <c r="L12" s="57">
        <v>0.54536667535614858</v>
      </c>
      <c r="M12" s="58">
        <f>C33/J12</f>
        <v>0.80000001537847187</v>
      </c>
      <c r="N12" s="59">
        <v>0.8</v>
      </c>
      <c r="P12" s="13">
        <f t="shared" si="3"/>
        <v>6</v>
      </c>
      <c r="Q12" s="14">
        <v>356.44128036499023</v>
      </c>
      <c r="R12" s="14"/>
      <c r="S12" s="14"/>
      <c r="T12" s="95" t="s">
        <v>41</v>
      </c>
      <c r="U12" s="14"/>
      <c r="V12" s="14"/>
      <c r="W12" s="14"/>
      <c r="X12" s="125"/>
      <c r="Y12" s="125"/>
      <c r="Z12" s="125"/>
      <c r="AA12" s="125"/>
      <c r="AB12" s="125"/>
      <c r="AC12" s="125"/>
      <c r="AD12" s="14"/>
      <c r="AE12" s="14"/>
      <c r="AF12" s="14"/>
      <c r="AG12" s="14"/>
      <c r="AH12" s="14"/>
      <c r="AI12" s="14"/>
      <c r="AJ12" s="14"/>
    </row>
    <row r="13" spans="2:36" x14ac:dyDescent="0.25">
      <c r="I13" s="14"/>
      <c r="J13" s="15"/>
      <c r="K13" s="16"/>
      <c r="L13" s="17"/>
      <c r="M13" s="17"/>
      <c r="N13" s="17"/>
      <c r="W13" s="14"/>
      <c r="AC13" s="3"/>
      <c r="AE13" s="14"/>
      <c r="AF13" s="14"/>
      <c r="AG13" s="14"/>
      <c r="AH13" s="14"/>
      <c r="AI13" s="14"/>
      <c r="AJ13" s="14"/>
    </row>
    <row r="14" spans="2:36" x14ac:dyDescent="0.25">
      <c r="B14" s="109" t="s">
        <v>75</v>
      </c>
      <c r="C14" s="108"/>
      <c r="D14" s="108"/>
      <c r="E14" s="108"/>
      <c r="F14" s="108"/>
      <c r="G14" s="108"/>
      <c r="H14" s="107"/>
      <c r="J14" s="39" t="s">
        <v>28</v>
      </c>
      <c r="K14" s="40"/>
      <c r="L14" s="40"/>
      <c r="M14" s="78" t="s">
        <v>0</v>
      </c>
      <c r="N14" s="79" t="s">
        <v>1</v>
      </c>
      <c r="P14" s="110" t="s">
        <v>75</v>
      </c>
      <c r="Q14" s="111"/>
      <c r="R14" s="111"/>
      <c r="S14" s="111"/>
      <c r="T14" s="111"/>
      <c r="U14" s="111"/>
      <c r="V14" s="112"/>
      <c r="AC14" s="3"/>
    </row>
    <row r="15" spans="2:36" x14ac:dyDescent="0.25">
      <c r="B15" s="18" t="s">
        <v>11</v>
      </c>
      <c r="C15" s="8" t="s">
        <v>12</v>
      </c>
      <c r="D15" s="19"/>
      <c r="E15" s="19"/>
      <c r="F15" s="9" t="s">
        <v>13</v>
      </c>
      <c r="G15" s="9"/>
      <c r="H15" s="19"/>
      <c r="I15" s="20"/>
      <c r="J15" s="70" t="s">
        <v>5</v>
      </c>
      <c r="K15" s="71" t="s">
        <v>5</v>
      </c>
      <c r="L15" s="71" t="s">
        <v>5</v>
      </c>
      <c r="M15" s="72" t="s">
        <v>6</v>
      </c>
      <c r="N15" s="73" t="s">
        <v>6</v>
      </c>
      <c r="P15" s="80" t="s">
        <v>11</v>
      </c>
      <c r="Q15" s="81" t="s">
        <v>29</v>
      </c>
      <c r="R15" s="82"/>
      <c r="S15" s="82"/>
      <c r="T15" s="83" t="s">
        <v>13</v>
      </c>
      <c r="U15" s="83"/>
      <c r="V15" s="82"/>
      <c r="W15" s="20"/>
      <c r="AC15" s="3"/>
    </row>
    <row r="16" spans="2:36" x14ac:dyDescent="0.25">
      <c r="B16" s="10" t="s">
        <v>6</v>
      </c>
      <c r="C16" s="60" t="str">
        <f>C6&amp;"-"&amp;D6</f>
        <v>1-2</v>
      </c>
      <c r="D16" s="60" t="str">
        <f>D6&amp;"-"&amp;E6</f>
        <v>2-3</v>
      </c>
      <c r="E16" s="60" t="str">
        <f>E6&amp;"-"&amp;F6</f>
        <v>3-4</v>
      </c>
      <c r="F16" s="60" t="str">
        <f>F6&amp;"-"&amp;G6</f>
        <v>4-5</v>
      </c>
      <c r="G16" s="60" t="str">
        <f>G6&amp;"-"&amp;H6</f>
        <v>5-6</v>
      </c>
      <c r="H16" s="60" t="s">
        <v>14</v>
      </c>
      <c r="I16" s="20"/>
      <c r="J16" s="74" t="s">
        <v>7</v>
      </c>
      <c r="K16" s="75" t="s">
        <v>8</v>
      </c>
      <c r="L16" s="75" t="s">
        <v>30</v>
      </c>
      <c r="M16" s="76" t="s">
        <v>10</v>
      </c>
      <c r="N16" s="77" t="s">
        <v>10</v>
      </c>
      <c r="P16" s="84" t="s">
        <v>6</v>
      </c>
      <c r="Q16" s="85" t="str">
        <f>Q6&amp;"-"&amp;R6</f>
        <v>1-2</v>
      </c>
      <c r="R16" s="85" t="str">
        <f>R6&amp;"-"&amp;S6</f>
        <v>2-3</v>
      </c>
      <c r="S16" s="85" t="str">
        <f>S6&amp;"-"&amp;T6</f>
        <v>3-4</v>
      </c>
      <c r="T16" s="85" t="str">
        <f>T6&amp;"-"&amp;U6</f>
        <v>4-5</v>
      </c>
      <c r="U16" s="85" t="str">
        <f>U6&amp;"-"&amp;V6</f>
        <v>5-6</v>
      </c>
      <c r="V16" s="85" t="s">
        <v>14</v>
      </c>
      <c r="W16" s="20"/>
    </row>
    <row r="17" spans="2:29" x14ac:dyDescent="0.25">
      <c r="B17" s="13">
        <v>1</v>
      </c>
      <c r="C17" s="20">
        <f>D7/C7</f>
        <v>3.6593057206251056</v>
      </c>
      <c r="D17" s="20">
        <f t="shared" ref="D17:F20" si="4">E7/D7</f>
        <v>1.5409891293421776</v>
      </c>
      <c r="E17" s="20">
        <f t="shared" si="4"/>
        <v>1.1550475275860781</v>
      </c>
      <c r="F17" s="20">
        <f t="shared" si="4"/>
        <v>1.049220120328392</v>
      </c>
      <c r="G17" s="20">
        <f>H7/G7</f>
        <v>1.024314496560272</v>
      </c>
      <c r="H17" s="20"/>
      <c r="I17" s="20"/>
      <c r="J17" s="51">
        <f t="shared" ref="J17:K22" si="5">J7</f>
        <v>600</v>
      </c>
      <c r="K17" s="52">
        <f t="shared" si="5"/>
        <v>1</v>
      </c>
      <c r="L17" s="17">
        <v>0.16</v>
      </c>
      <c r="M17" s="53">
        <f>V33/J17</f>
        <v>0.8</v>
      </c>
      <c r="N17" s="54">
        <f>N7</f>
        <v>0.8</v>
      </c>
      <c r="P17" s="13">
        <f>P7</f>
        <v>1</v>
      </c>
      <c r="Q17" s="20">
        <f>R7/Q7</f>
        <v>3.3437013626098633</v>
      </c>
      <c r="R17" s="20">
        <f t="shared" ref="R17:T20" si="6">S7/R7</f>
        <v>1.3522496583360073</v>
      </c>
      <c r="S17" s="20">
        <f t="shared" si="6"/>
        <v>1.1058230590582367</v>
      </c>
      <c r="T17" s="20">
        <f t="shared" si="6"/>
        <v>1</v>
      </c>
      <c r="U17" s="20">
        <f>V7/U7</f>
        <v>1</v>
      </c>
      <c r="V17" s="20"/>
      <c r="W17" s="20"/>
    </row>
    <row r="18" spans="2:29" x14ac:dyDescent="0.25">
      <c r="B18" s="13">
        <v>2</v>
      </c>
      <c r="C18" s="20">
        <f>D8/C8</f>
        <v>3.6593057220830412</v>
      </c>
      <c r="D18" s="20">
        <f t="shared" si="4"/>
        <v>1.5409891408447582</v>
      </c>
      <c r="E18" s="20">
        <f t="shared" si="4"/>
        <v>1.155047513561329</v>
      </c>
      <c r="F18" s="20">
        <f t="shared" si="4"/>
        <v>1.0492201098161487</v>
      </c>
      <c r="G18" s="20"/>
      <c r="H18" s="20"/>
      <c r="I18" s="20"/>
      <c r="J18" s="51">
        <f t="shared" si="5"/>
        <v>780</v>
      </c>
      <c r="K18" s="52">
        <v>1</v>
      </c>
      <c r="L18" s="17">
        <v>0.44845557090563654</v>
      </c>
      <c r="M18" s="53">
        <f>U33/J18</f>
        <v>0.8</v>
      </c>
      <c r="N18" s="54">
        <f t="shared" ref="N18:N22" si="7">N8</f>
        <v>0.8</v>
      </c>
      <c r="P18" s="13">
        <f>P17+1</f>
        <v>2</v>
      </c>
      <c r="Q18" s="20">
        <f>R8/Q8</f>
        <v>3.3437013830509024</v>
      </c>
      <c r="R18" s="20">
        <f t="shared" si="6"/>
        <v>1.3522496802756347</v>
      </c>
      <c r="S18" s="20">
        <f t="shared" si="6"/>
        <v>1.1058230411167675</v>
      </c>
      <c r="T18" s="20">
        <f t="shared" si="6"/>
        <v>1</v>
      </c>
      <c r="U18" s="20"/>
      <c r="V18" s="20"/>
      <c r="W18" s="20"/>
    </row>
    <row r="19" spans="2:29" x14ac:dyDescent="0.25">
      <c r="B19" s="13">
        <v>3</v>
      </c>
      <c r="C19" s="20">
        <f>D9/C9</f>
        <v>3.6593057247413805</v>
      </c>
      <c r="D19" s="20">
        <f t="shared" si="4"/>
        <v>1.5409891466846029</v>
      </c>
      <c r="E19" s="20">
        <f t="shared" si="4"/>
        <v>1.1550475216525304</v>
      </c>
      <c r="F19" s="20"/>
      <c r="G19" s="20"/>
      <c r="H19" s="20"/>
      <c r="I19" s="20"/>
      <c r="J19" s="51">
        <f t="shared" si="5"/>
        <v>1013.9999771118164</v>
      </c>
      <c r="K19" s="52">
        <v>1</v>
      </c>
      <c r="L19" s="17">
        <v>0.5599649544431462</v>
      </c>
      <c r="M19" s="53">
        <f>T33/J19</f>
        <v>0.8</v>
      </c>
      <c r="N19" s="54">
        <f t="shared" si="7"/>
        <v>0.8</v>
      </c>
      <c r="P19" s="13">
        <f t="shared" ref="P19:P22" si="8">P18+1</f>
        <v>3</v>
      </c>
      <c r="Q19" s="20">
        <f>R9/Q9</f>
        <v>3.3437013596113561</v>
      </c>
      <c r="R19" s="20">
        <f t="shared" si="6"/>
        <v>1.3522496711657623</v>
      </c>
      <c r="S19" s="20">
        <f t="shared" si="6"/>
        <v>1.1058230391578217</v>
      </c>
      <c r="T19" s="20"/>
      <c r="U19" s="20"/>
      <c r="V19" s="20"/>
      <c r="W19" s="20"/>
    </row>
    <row r="20" spans="2:29" x14ac:dyDescent="0.25">
      <c r="B20" s="13">
        <v>4</v>
      </c>
      <c r="C20" s="20">
        <f>D10/C10</f>
        <v>3.6593057126797981</v>
      </c>
      <c r="D20" s="20">
        <f t="shared" si="4"/>
        <v>1.5409891396059607</v>
      </c>
      <c r="E20" s="20"/>
      <c r="F20" s="94"/>
      <c r="G20" s="20"/>
      <c r="H20" s="20"/>
      <c r="I20" s="20"/>
      <c r="J20" s="51">
        <f t="shared" si="5"/>
        <v>1318.1999816894531</v>
      </c>
      <c r="K20" s="52">
        <v>1</v>
      </c>
      <c r="L20" s="17">
        <v>0.59481107808474154</v>
      </c>
      <c r="M20" s="53">
        <f>S33/J20</f>
        <v>0.80000000472626298</v>
      </c>
      <c r="N20" s="54">
        <f t="shared" si="7"/>
        <v>0.8</v>
      </c>
      <c r="P20" s="13">
        <f t="shared" si="8"/>
        <v>4</v>
      </c>
      <c r="Q20" s="20">
        <f>R10/Q10</f>
        <v>3.3437014005328156</v>
      </c>
      <c r="R20" s="20">
        <f t="shared" si="6"/>
        <v>1.3522496556517043</v>
      </c>
      <c r="S20" s="20"/>
      <c r="T20" s="94"/>
      <c r="U20" s="20"/>
      <c r="V20" s="20"/>
      <c r="W20" s="20"/>
    </row>
    <row r="21" spans="2:29" x14ac:dyDescent="0.25">
      <c r="B21" s="13">
        <v>5</v>
      </c>
      <c r="C21" s="20">
        <f>D11/C11</f>
        <v>3.6593056954384222</v>
      </c>
      <c r="D21" s="20"/>
      <c r="E21" s="20"/>
      <c r="F21" s="94"/>
      <c r="G21" s="20"/>
      <c r="H21" s="20"/>
      <c r="I21" s="20"/>
      <c r="J21" s="51">
        <f t="shared" si="5"/>
        <v>1713.6599578857422</v>
      </c>
      <c r="K21" s="52">
        <v>1</v>
      </c>
      <c r="L21" s="17">
        <v>0.59481107664914501</v>
      </c>
      <c r="M21" s="53">
        <f>R33/J21</f>
        <v>0.80000001960779399</v>
      </c>
      <c r="N21" s="54">
        <f t="shared" si="7"/>
        <v>0.8</v>
      </c>
      <c r="P21" s="13">
        <f t="shared" si="8"/>
        <v>5</v>
      </c>
      <c r="Q21" s="20">
        <f>R11/Q11</f>
        <v>3.3437014237929881</v>
      </c>
      <c r="R21" s="20"/>
      <c r="S21" s="20"/>
      <c r="T21" s="94"/>
      <c r="U21" s="20"/>
      <c r="V21" s="20"/>
      <c r="W21" s="20"/>
    </row>
    <row r="22" spans="2:29" x14ac:dyDescent="0.25">
      <c r="B22" s="13">
        <v>6</v>
      </c>
      <c r="C22" s="20"/>
      <c r="D22" s="20"/>
      <c r="E22" s="20"/>
      <c r="F22" s="94"/>
      <c r="G22" s="20"/>
      <c r="H22" s="20"/>
      <c r="I22" s="20"/>
      <c r="J22" s="55">
        <f t="shared" si="5"/>
        <v>2227.7579956054687</v>
      </c>
      <c r="K22" s="56">
        <v>1</v>
      </c>
      <c r="L22" s="57">
        <v>0.59481106851291221</v>
      </c>
      <c r="M22" s="58">
        <f>Q33/J22</f>
        <v>0.80000000359422829</v>
      </c>
      <c r="N22" s="59">
        <f t="shared" si="7"/>
        <v>0.8</v>
      </c>
      <c r="P22" s="13">
        <f t="shared" si="8"/>
        <v>6</v>
      </c>
      <c r="Q22" s="20"/>
      <c r="R22" s="20"/>
      <c r="S22" s="20"/>
      <c r="T22" s="20"/>
      <c r="U22" s="20"/>
      <c r="V22" s="20"/>
      <c r="W22" s="20"/>
    </row>
    <row r="23" spans="2:29" x14ac:dyDescent="0.25">
      <c r="C23" s="21"/>
      <c r="Q23" s="21"/>
      <c r="AC23" s="3"/>
    </row>
    <row r="24" spans="2:29" x14ac:dyDescent="0.25">
      <c r="B24" t="s">
        <v>15</v>
      </c>
      <c r="C24" s="61">
        <f>AVERAGE(C17:C22)</f>
        <v>3.6593057151135491</v>
      </c>
      <c r="D24" s="61">
        <f>AVERAGE(D17:D22)</f>
        <v>1.5409891391193749</v>
      </c>
      <c r="E24" s="61">
        <f>AVERAGE(E17:E22)</f>
        <v>1.1550475209333124</v>
      </c>
      <c r="F24" s="61">
        <f>AVERAGE(F17:F22)</f>
        <v>1.0492201150722704</v>
      </c>
      <c r="G24" s="61">
        <f>AVERAGE(G17:G22)</f>
        <v>1.024314496560272</v>
      </c>
      <c r="H24" s="21"/>
      <c r="I24" s="21"/>
      <c r="J24" s="62" t="s">
        <v>49</v>
      </c>
      <c r="K24" s="63"/>
      <c r="L24" s="63"/>
      <c r="M24" s="63"/>
      <c r="N24" s="64"/>
      <c r="P24" t="s">
        <v>15</v>
      </c>
      <c r="Q24" s="88">
        <f>AVERAGE(Q17:Q22)</f>
        <v>3.343701385919585</v>
      </c>
      <c r="R24" s="88">
        <f>AVERAGE(R17:R22)</f>
        <v>1.3522496663572772</v>
      </c>
      <c r="S24" s="88">
        <f>AVERAGE(S17:S22)</f>
        <v>1.1058230464442753</v>
      </c>
      <c r="T24" s="88">
        <f>AVERAGE(T17:T22)</f>
        <v>1</v>
      </c>
      <c r="U24" s="88">
        <f>AVERAGE(U17:U22)</f>
        <v>1</v>
      </c>
      <c r="V24" s="21"/>
      <c r="W24" s="21"/>
      <c r="AC24" s="3"/>
    </row>
    <row r="25" spans="2:29" x14ac:dyDescent="0.25">
      <c r="B25" t="s">
        <v>19</v>
      </c>
      <c r="C25" s="21">
        <f>SUM(D7:D11)/SUM(C7:C11)</f>
        <v>3.6593057117189001</v>
      </c>
      <c r="D25" s="21">
        <f>SUM(E7:E10)/SUM(D7:D10)</f>
        <v>1.5409891401408822</v>
      </c>
      <c r="E25" s="21">
        <f>SUM(F7:F9)/SUM(E7:E9)</f>
        <v>1.1550475205034041</v>
      </c>
      <c r="F25" s="21">
        <f>SUM(G7:G8)/SUM(F7:F8)</f>
        <v>1.0492201143866893</v>
      </c>
      <c r="G25" s="21">
        <f>SUM(H7:H7)/SUM(G7:G7)</f>
        <v>1.024314496560272</v>
      </c>
      <c r="H25" s="21"/>
      <c r="I25" s="21"/>
      <c r="J25" s="65" t="s">
        <v>31</v>
      </c>
      <c r="K25" s="23"/>
      <c r="L25" s="92" t="s">
        <v>83</v>
      </c>
      <c r="M25" s="23"/>
      <c r="N25" s="24"/>
      <c r="P25" t="s">
        <v>19</v>
      </c>
      <c r="Q25" s="21">
        <f>SUM(R7:R11)/SUM(Q7:Q11)</f>
        <v>3.3437013935248947</v>
      </c>
      <c r="R25" s="21">
        <f>SUM(S7:S10)/SUM(R7:R10)</f>
        <v>1.3522496654972143</v>
      </c>
      <c r="S25" s="21">
        <f>SUM(T7:T9)/SUM(S7:S9)</f>
        <v>1.1058230447836475</v>
      </c>
      <c r="T25" s="21">
        <f>SUM(U7:U8)/SUM(T7:T8)</f>
        <v>1</v>
      </c>
      <c r="U25" s="21">
        <f>SUM(V7:V7)/SUM(U7:U7)</f>
        <v>1</v>
      </c>
      <c r="V25" s="21"/>
      <c r="W25" s="21"/>
      <c r="AC25" s="3"/>
    </row>
    <row r="26" spans="2:29" x14ac:dyDescent="0.25">
      <c r="B26" t="s">
        <v>16</v>
      </c>
      <c r="C26" s="21">
        <f>MEDIAN(C17:C22)</f>
        <v>3.6593057206251056</v>
      </c>
      <c r="D26" s="21">
        <f>MEDIAN(D17:D22)</f>
        <v>1.5409891402253595</v>
      </c>
      <c r="E26" s="21">
        <f>MEDIAN(E17:E22)</f>
        <v>1.1550475216525304</v>
      </c>
      <c r="F26" s="21">
        <f>MEDIAN(F17:F22)</f>
        <v>1.0492201150722704</v>
      </c>
      <c r="G26" s="21">
        <f>MEDIAN(G17:G22)</f>
        <v>1.024314496560272</v>
      </c>
      <c r="H26" s="21"/>
      <c r="I26" s="21"/>
      <c r="J26" s="65" t="s">
        <v>32</v>
      </c>
      <c r="K26" s="23"/>
      <c r="L26" s="93" t="s">
        <v>43</v>
      </c>
      <c r="M26" s="23"/>
      <c r="N26" s="24"/>
      <c r="P26" t="s">
        <v>16</v>
      </c>
      <c r="Q26" s="21">
        <f>MEDIAN(Q17:Q22)</f>
        <v>3.3437013830509024</v>
      </c>
      <c r="R26" s="21">
        <f>MEDIAN(R17:R22)</f>
        <v>1.3522496647508848</v>
      </c>
      <c r="S26" s="21">
        <f>MEDIAN(S17:S22)</f>
        <v>1.1058230411167675</v>
      </c>
      <c r="T26" s="21">
        <f>MEDIAN(T17:T22)</f>
        <v>1</v>
      </c>
      <c r="U26" s="21">
        <f>MEDIAN(U17:U22)</f>
        <v>1</v>
      </c>
      <c r="V26" s="21"/>
      <c r="W26" s="21"/>
      <c r="AC26" s="3"/>
    </row>
    <row r="27" spans="2:29" x14ac:dyDescent="0.25">
      <c r="B27" t="s">
        <v>17</v>
      </c>
      <c r="C27" s="21">
        <f>IFERROR((SUM(C17:C22)-MIN(C17:C22)-MAX(C17:C22))/(COUNT(C17:C22)-2),"")</f>
        <v>3.6593057184626474</v>
      </c>
      <c r="D27" s="21">
        <f>IFERROR((SUM(D17:D22)-MIN(D17:D22)-MAX(D17:D22))/(COUNT(D17:D22)-2),"")</f>
        <v>1.5409891402253595</v>
      </c>
      <c r="E27" s="21">
        <f>IFERROR((SUM(E17:E22)-MIN(E17:E22)-MAX(E17:E22))/(COUNT(E17:E22)-2),"")</f>
        <v>1.1550475216525302</v>
      </c>
      <c r="F27" s="21" t="str">
        <f>IFERROR((SUM(F17:F22)-MIN(F17:F22)-MAX(F17:F22))/(COUNT(F17:F22)-2),"")</f>
        <v/>
      </c>
      <c r="G27" s="21"/>
      <c r="H27" s="21"/>
      <c r="I27" s="21"/>
      <c r="J27" s="65" t="s">
        <v>59</v>
      </c>
      <c r="K27" s="23"/>
      <c r="L27" s="100" t="s">
        <v>60</v>
      </c>
      <c r="M27" s="23"/>
      <c r="N27" s="24"/>
      <c r="P27" t="s">
        <v>17</v>
      </c>
      <c r="Q27" s="21">
        <f>IFERROR((SUM(Q17:Q22)-MIN(Q17:Q22)-MAX(Q17:Q22))/(COUNT(Q17:Q22)-2),"")</f>
        <v>3.3437013820645274</v>
      </c>
      <c r="R27" s="21">
        <f>IFERROR((SUM(R17:R22)-MIN(R17:R22)-MAX(R17:R22))/(COUNT(R17:R22)-2),"")</f>
        <v>1.352249664750885</v>
      </c>
      <c r="S27" s="21">
        <f>IFERROR((SUM(S17:S22)-MIN(S17:S22)-MAX(S17:S22))/(COUNT(S17:S22)-2),"")</f>
        <v>1.1058230411167675</v>
      </c>
      <c r="T27" s="21" t="str">
        <f>IFERROR((SUM(T17:T22)-MIN(T17:T22)-MAX(T17:T22))/(COUNT(T17:T22)-2),"")</f>
        <v/>
      </c>
      <c r="U27" s="21"/>
      <c r="V27" s="21"/>
      <c r="W27" s="21"/>
      <c r="AC27" s="3"/>
    </row>
    <row r="28" spans="2:29" x14ac:dyDescent="0.25">
      <c r="B28" t="s">
        <v>18</v>
      </c>
      <c r="C28" s="21">
        <f>AVERAGE(C19:C21)</f>
        <v>3.6593057109532006</v>
      </c>
      <c r="D28" s="21">
        <f>AVERAGE(D18:D20)</f>
        <v>1.5409891423784405</v>
      </c>
      <c r="E28" s="21">
        <f>AVERAGE(E17:E19)</f>
        <v>1.1550475209333124</v>
      </c>
      <c r="F28" s="21"/>
      <c r="G28" s="21"/>
      <c r="H28" s="21"/>
      <c r="I28" s="21"/>
      <c r="J28" s="22"/>
      <c r="K28" s="23"/>
      <c r="L28" s="23"/>
      <c r="M28" s="23"/>
      <c r="N28" s="24"/>
      <c r="P28" t="s">
        <v>18</v>
      </c>
      <c r="Q28" s="21">
        <f>AVERAGE(Q19:Q21)</f>
        <v>3.3437013946457199</v>
      </c>
      <c r="R28" s="21">
        <f>AVERAGE(R18:R20)</f>
        <v>1.3522496690310337</v>
      </c>
      <c r="S28" s="21">
        <f>AVERAGE(S17:S19)</f>
        <v>1.1058230464442753</v>
      </c>
      <c r="T28" s="21"/>
      <c r="U28" s="21"/>
      <c r="V28" s="21"/>
      <c r="W28" s="21"/>
      <c r="AC28" s="3"/>
    </row>
    <row r="29" spans="2:29" x14ac:dyDescent="0.25">
      <c r="J29" s="66" t="s">
        <v>33</v>
      </c>
      <c r="K29" s="67"/>
      <c r="L29" s="67"/>
      <c r="M29" s="67"/>
      <c r="N29" s="68"/>
      <c r="AC29" s="3"/>
    </row>
    <row r="30" spans="2:29" x14ac:dyDescent="0.25">
      <c r="B30" s="27" t="s">
        <v>20</v>
      </c>
      <c r="C30" s="28">
        <f>C24</f>
        <v>3.6593057151135491</v>
      </c>
      <c r="D30" s="29">
        <f>D24</f>
        <v>1.5409891391193749</v>
      </c>
      <c r="E30" s="29">
        <f>E24</f>
        <v>1.1550475209333124</v>
      </c>
      <c r="F30" s="29">
        <f>F24</f>
        <v>1.0492201150722704</v>
      </c>
      <c r="G30" s="30">
        <f>G24</f>
        <v>1.024314496560272</v>
      </c>
      <c r="H30" s="31"/>
      <c r="I30" s="31"/>
      <c r="J30" s="65" t="s">
        <v>34</v>
      </c>
      <c r="K30" s="23"/>
      <c r="L30" s="93" t="s">
        <v>35</v>
      </c>
      <c r="M30" s="23"/>
      <c r="N30" s="24"/>
      <c r="P30" s="27" t="s">
        <v>20</v>
      </c>
      <c r="Q30" s="89">
        <f>Q24</f>
        <v>3.343701385919585</v>
      </c>
      <c r="R30" s="90">
        <f>R24</f>
        <v>1.3522496663572772</v>
      </c>
      <c r="S30" s="90">
        <f>S24</f>
        <v>1.1058230464442753</v>
      </c>
      <c r="T30" s="90">
        <f>T24</f>
        <v>1</v>
      </c>
      <c r="U30" s="91">
        <f>U24</f>
        <v>1</v>
      </c>
      <c r="V30" s="31"/>
      <c r="W30" s="31"/>
      <c r="AC30" s="3"/>
    </row>
    <row r="31" spans="2:29" x14ac:dyDescent="0.25">
      <c r="B31" s="32" t="s">
        <v>21</v>
      </c>
      <c r="C31" s="21">
        <f>D31*C30</f>
        <v>7.0000001810090735</v>
      </c>
      <c r="D31" s="21">
        <f>E31*D30</f>
        <v>1.9129312295766636</v>
      </c>
      <c r="E31" s="21">
        <f>F31*E30</f>
        <v>1.2413658091515438</v>
      </c>
      <c r="F31" s="21">
        <f>G31*F30</f>
        <v>1.0747313739511632</v>
      </c>
      <c r="G31" s="21">
        <f>H31*G30</f>
        <v>1.024314496560272</v>
      </c>
      <c r="H31" s="26">
        <v>1</v>
      </c>
      <c r="I31" s="21"/>
      <c r="J31" s="65" t="s">
        <v>36</v>
      </c>
      <c r="K31" s="23"/>
      <c r="L31" s="93" t="s">
        <v>35</v>
      </c>
      <c r="M31" s="23"/>
      <c r="N31" s="24"/>
      <c r="P31" s="32" t="s">
        <v>21</v>
      </c>
      <c r="Q31" s="21">
        <f>R31*Q30</f>
        <v>5.0000000074808808</v>
      </c>
      <c r="R31" s="21">
        <f>S31*R30</f>
        <v>1.495348845604459</v>
      </c>
      <c r="S31" s="21">
        <f>T31*S30</f>
        <v>1.1058230464442753</v>
      </c>
      <c r="T31" s="21">
        <f>U31*T30</f>
        <v>1</v>
      </c>
      <c r="U31" s="21">
        <f>V31*U30</f>
        <v>1</v>
      </c>
      <c r="V31" s="26">
        <v>1</v>
      </c>
      <c r="W31" s="21"/>
      <c r="AC31" s="3"/>
    </row>
    <row r="32" spans="2:29" x14ac:dyDescent="0.25">
      <c r="B32" s="33" t="s">
        <v>22</v>
      </c>
      <c r="J32" s="22"/>
      <c r="K32" s="23"/>
      <c r="L32" s="23"/>
      <c r="M32" s="23"/>
      <c r="N32" s="24"/>
      <c r="P32" s="33" t="s">
        <v>22</v>
      </c>
      <c r="AC32" s="3"/>
    </row>
    <row r="33" spans="2:29" x14ac:dyDescent="0.25">
      <c r="B33" t="s">
        <v>23</v>
      </c>
      <c r="C33" s="14">
        <f>C31*C12</f>
        <v>1782.2064307438886</v>
      </c>
      <c r="D33" s="14">
        <f>D31*D11</f>
        <v>1370.9280008725163</v>
      </c>
      <c r="E33" s="14">
        <f>E31*E10</f>
        <v>1054.560011108046</v>
      </c>
      <c r="F33" s="14">
        <f>F31*F9</f>
        <v>811.19999593625232</v>
      </c>
      <c r="G33" s="14">
        <f>G31*G8</f>
        <v>623.99999374808044</v>
      </c>
      <c r="H33" s="14">
        <f>H31*H7</f>
        <v>480</v>
      </c>
      <c r="I33" s="34"/>
      <c r="J33" s="22"/>
      <c r="K33" s="23"/>
      <c r="L33" s="23"/>
      <c r="M33" s="23"/>
      <c r="N33" s="24"/>
      <c r="P33" t="s">
        <v>23</v>
      </c>
      <c r="Q33" s="14">
        <f>Q31*Q12</f>
        <v>1782.2064044914459</v>
      </c>
      <c r="R33" s="14">
        <f>R31*R11</f>
        <v>1370.9279999096852</v>
      </c>
      <c r="S33" s="14">
        <f>S31*S10</f>
        <v>1054.5599915817222</v>
      </c>
      <c r="T33" s="14">
        <f>T31*T9</f>
        <v>811.19998168945312</v>
      </c>
      <c r="U33" s="14">
        <f>U31*U8</f>
        <v>624</v>
      </c>
      <c r="V33" s="14">
        <f>V31*V7</f>
        <v>480</v>
      </c>
      <c r="W33" s="34"/>
      <c r="AC33" s="3"/>
    </row>
    <row r="34" spans="2:29" x14ac:dyDescent="0.25">
      <c r="B34" s="35" t="s">
        <v>24</v>
      </c>
      <c r="C34" s="13">
        <v>6</v>
      </c>
      <c r="D34" s="13">
        <v>5</v>
      </c>
      <c r="E34" s="13">
        <v>4</v>
      </c>
      <c r="F34" s="13">
        <v>3</v>
      </c>
      <c r="G34" s="13">
        <v>2</v>
      </c>
      <c r="H34" s="13">
        <v>1</v>
      </c>
      <c r="I34" s="13"/>
      <c r="J34" s="69"/>
      <c r="K34" s="12"/>
      <c r="L34" s="12"/>
      <c r="M34" s="12"/>
      <c r="N34" s="25"/>
      <c r="P34" s="35" t="s">
        <v>24</v>
      </c>
      <c r="Q34" s="13">
        <v>6</v>
      </c>
      <c r="R34" s="13">
        <v>5</v>
      </c>
      <c r="S34" s="13">
        <v>4</v>
      </c>
      <c r="T34" s="13">
        <v>3</v>
      </c>
      <c r="U34" s="13">
        <v>2</v>
      </c>
      <c r="V34" s="13">
        <v>1</v>
      </c>
      <c r="W34" s="13"/>
      <c r="AC34" s="3"/>
    </row>
    <row r="35" spans="2:29" x14ac:dyDescent="0.25"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"/>
    </row>
  </sheetData>
  <conditionalFormatting sqref="M40:M4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40:AA4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</sheetPr>
  <dimension ref="B1:AK35"/>
  <sheetViews>
    <sheetView zoomScale="80" zoomScaleNormal="80" workbookViewId="0">
      <selection activeCell="B7" sqref="B7"/>
    </sheetView>
  </sheetViews>
  <sheetFormatPr defaultRowHeight="15" x14ac:dyDescent="0.25"/>
  <cols>
    <col min="1" max="1" width="1.7109375" customWidth="1"/>
    <col min="2" max="2" width="9.7109375" customWidth="1"/>
    <col min="3" max="8" width="6.7109375" customWidth="1"/>
    <col min="9" max="9" width="1.7109375" customWidth="1"/>
    <col min="10" max="14" width="6.7109375" customWidth="1"/>
    <col min="15" max="15" width="1.7109375" customWidth="1"/>
    <col min="16" max="16" width="9.7109375" customWidth="1"/>
    <col min="17" max="22" width="6.7109375" customWidth="1"/>
    <col min="23" max="23" width="1.7109375" customWidth="1"/>
    <col min="24" max="24" width="6.7109375" customWidth="1"/>
    <col min="25" max="25" width="9.7109375" customWidth="1"/>
    <col min="26" max="52" width="6.7109375" customWidth="1"/>
  </cols>
  <sheetData>
    <row r="1" spans="2:37" x14ac:dyDescent="0.25">
      <c r="B1" s="1">
        <v>6</v>
      </c>
      <c r="C1" s="2" t="s">
        <v>37</v>
      </c>
      <c r="D1" s="3"/>
      <c r="E1" s="3"/>
      <c r="F1" s="113" t="s">
        <v>52</v>
      </c>
      <c r="G1" s="3"/>
      <c r="H1" s="3"/>
      <c r="J1" s="37" t="s">
        <v>25</v>
      </c>
      <c r="K1" s="38"/>
      <c r="L1" s="38"/>
      <c r="M1" s="38"/>
      <c r="N1" s="38"/>
      <c r="P1" s="3" t="s">
        <v>79</v>
      </c>
      <c r="Q1" t="s">
        <v>39</v>
      </c>
      <c r="Y1" s="104" t="s">
        <v>70</v>
      </c>
      <c r="Z1" s="3"/>
      <c r="AA1" s="104"/>
      <c r="AC1" s="3"/>
    </row>
    <row r="2" spans="2:37" x14ac:dyDescent="0.25">
      <c r="B2" s="6">
        <v>6</v>
      </c>
      <c r="C2" s="2" t="s">
        <v>38</v>
      </c>
      <c r="D2" s="3"/>
      <c r="E2" s="3"/>
      <c r="F2" s="113" t="s">
        <v>68</v>
      </c>
      <c r="G2" s="3"/>
      <c r="H2" s="3"/>
      <c r="N2" s="5"/>
      <c r="P2" s="3" t="s">
        <v>79</v>
      </c>
      <c r="Q2" t="s">
        <v>40</v>
      </c>
      <c r="Y2" s="104" t="s">
        <v>71</v>
      </c>
      <c r="AA2" s="104"/>
      <c r="AC2" s="3"/>
    </row>
    <row r="3" spans="2:37" x14ac:dyDescent="0.25">
      <c r="C3" s="2"/>
      <c r="D3" s="3"/>
      <c r="E3" s="3"/>
      <c r="F3" s="4"/>
      <c r="G3" s="3"/>
      <c r="H3" s="3"/>
      <c r="N3" s="5"/>
      <c r="Y3" s="104" t="s">
        <v>72</v>
      </c>
      <c r="AA3" s="104"/>
      <c r="AC3" s="3"/>
    </row>
    <row r="4" spans="2:37" x14ac:dyDescent="0.25">
      <c r="B4" s="109" t="s">
        <v>74</v>
      </c>
      <c r="C4" s="108"/>
      <c r="D4" s="108"/>
      <c r="E4" s="108"/>
      <c r="F4" s="108"/>
      <c r="G4" s="108"/>
      <c r="H4" s="107"/>
      <c r="J4" s="39" t="s">
        <v>26</v>
      </c>
      <c r="K4" s="40"/>
      <c r="L4" s="40"/>
      <c r="M4" s="41" t="s">
        <v>0</v>
      </c>
      <c r="N4" s="42" t="s">
        <v>1</v>
      </c>
      <c r="P4" s="110" t="s">
        <v>74</v>
      </c>
      <c r="Q4" s="111"/>
      <c r="R4" s="111"/>
      <c r="S4" s="111"/>
      <c r="T4" s="111"/>
      <c r="U4" s="111"/>
      <c r="V4" s="112"/>
      <c r="Y4" s="104"/>
      <c r="AC4" s="3"/>
    </row>
    <row r="5" spans="2:37" x14ac:dyDescent="0.25">
      <c r="B5" s="7" t="s">
        <v>2</v>
      </c>
      <c r="C5" s="8" t="s">
        <v>3</v>
      </c>
      <c r="D5" s="9"/>
      <c r="E5" s="9" t="s">
        <v>4</v>
      </c>
      <c r="F5" s="9"/>
      <c r="G5" s="9"/>
      <c r="H5" s="9"/>
      <c r="I5" s="20"/>
      <c r="J5" s="43" t="s">
        <v>5</v>
      </c>
      <c r="K5" s="44" t="s">
        <v>5</v>
      </c>
      <c r="L5" s="44" t="s">
        <v>5</v>
      </c>
      <c r="M5" s="45" t="s">
        <v>6</v>
      </c>
      <c r="N5" s="46" t="s">
        <v>6</v>
      </c>
      <c r="P5" s="86" t="s">
        <v>2</v>
      </c>
      <c r="Q5" s="81" t="s">
        <v>27</v>
      </c>
      <c r="R5" s="83"/>
      <c r="S5" s="83" t="s">
        <v>4</v>
      </c>
      <c r="T5" s="83"/>
      <c r="U5" s="83"/>
      <c r="V5" s="83"/>
      <c r="W5" s="20"/>
      <c r="Y5" s="101" t="s">
        <v>61</v>
      </c>
      <c r="AC5" s="3"/>
    </row>
    <row r="6" spans="2:37" x14ac:dyDescent="0.25">
      <c r="B6" s="10" t="s">
        <v>6</v>
      </c>
      <c r="C6" s="11">
        <v>1</v>
      </c>
      <c r="D6" s="11">
        <f>C6+1</f>
        <v>2</v>
      </c>
      <c r="E6" s="11">
        <f t="shared" ref="E6:H6" si="0">D6+1</f>
        <v>3</v>
      </c>
      <c r="F6" s="11">
        <f t="shared" si="0"/>
        <v>4</v>
      </c>
      <c r="G6" s="11">
        <f t="shared" si="0"/>
        <v>5</v>
      </c>
      <c r="H6" s="11">
        <f t="shared" si="0"/>
        <v>6</v>
      </c>
      <c r="I6" s="20"/>
      <c r="J6" s="47" t="s">
        <v>7</v>
      </c>
      <c r="K6" s="48" t="s">
        <v>8</v>
      </c>
      <c r="L6" s="48" t="s">
        <v>9</v>
      </c>
      <c r="M6" s="49" t="s">
        <v>10</v>
      </c>
      <c r="N6" s="50" t="s">
        <v>10</v>
      </c>
      <c r="P6" s="84" t="s">
        <v>6</v>
      </c>
      <c r="Q6" s="87">
        <v>1</v>
      </c>
      <c r="R6" s="87">
        <f>Q6+1</f>
        <v>2</v>
      </c>
      <c r="S6" s="87">
        <f t="shared" ref="S6:V6" si="1">R6+1</f>
        <v>3</v>
      </c>
      <c r="T6" s="87">
        <f t="shared" si="1"/>
        <v>4</v>
      </c>
      <c r="U6" s="87">
        <f t="shared" si="1"/>
        <v>5</v>
      </c>
      <c r="V6" s="87">
        <f t="shared" si="1"/>
        <v>6</v>
      </c>
      <c r="W6" s="20"/>
      <c r="Y6" s="102" t="s">
        <v>62</v>
      </c>
      <c r="AB6" s="9" t="s">
        <v>85</v>
      </c>
      <c r="AC6" s="9"/>
      <c r="AD6" s="9"/>
      <c r="AE6" s="9"/>
      <c r="AF6" s="9"/>
      <c r="AG6" s="19"/>
    </row>
    <row r="7" spans="2:37" x14ac:dyDescent="0.25">
      <c r="B7" s="13">
        <v>1</v>
      </c>
      <c r="C7" s="14">
        <f>'LOB1+5%'!C7+'LOB2+30%'!C7</f>
        <v>158.57142639160156</v>
      </c>
      <c r="D7" s="14">
        <f>'LOB1+5%'!D7+'LOB2+30%'!D7</f>
        <v>477.70960998535156</v>
      </c>
      <c r="E7" s="14">
        <f>'LOB1+5%'!E7+'LOB2+30%'!E7</f>
        <v>695.2786865234375</v>
      </c>
      <c r="F7" s="14">
        <f>'LOB1+5%'!F7+'LOB2+30%'!F7</f>
        <v>788.60580444335937</v>
      </c>
      <c r="G7" s="14">
        <f>'LOB1+5%'!G7+'LOB2+30%'!G7</f>
        <v>828.6060791015625</v>
      </c>
      <c r="H7" s="14">
        <f>'LOB1+5%'!H7+'LOB2+30%'!H7</f>
        <v>840</v>
      </c>
      <c r="I7" s="20"/>
      <c r="J7" s="51">
        <f>'LOB1+5%'!J7+'LOB2+30%'!J7</f>
        <v>1200</v>
      </c>
      <c r="K7" s="52">
        <f>'LOB1+5%'!K7+'LOB2+30%'!K7</f>
        <v>2</v>
      </c>
      <c r="L7" s="17">
        <f>AB14/J7</f>
        <v>0.13214285532633463</v>
      </c>
      <c r="M7" s="53">
        <f>H33/J7</f>
        <v>0.7</v>
      </c>
      <c r="N7" s="54">
        <f>('LOB1+5%'!H33+'LOB2+30%'!H33)/'Scenario 6 newSUM(1+2)'!J7</f>
        <v>0.7</v>
      </c>
      <c r="P7" s="13">
        <v>1</v>
      </c>
      <c r="Q7" s="14">
        <f>'LOB1+5%'!Q7+'LOB2+30%'!Q7</f>
        <v>240</v>
      </c>
      <c r="R7" s="14">
        <f>'LOB1+5%'!R7+'LOB2+30%'!R7</f>
        <v>607.29278564453125</v>
      </c>
      <c r="S7" s="14">
        <f>'LOB1+5%'!S7+'LOB2+30%'!S7</f>
        <v>794.06582641601562</v>
      </c>
      <c r="T7" s="14">
        <f>'LOB1+5%'!T7+'LOB2+30%'!T7</f>
        <v>840</v>
      </c>
      <c r="U7" s="14">
        <f>'LOB1+5%'!U7+'LOB2+30%'!U7</f>
        <v>840</v>
      </c>
      <c r="V7" s="14">
        <f>'LOB1+5%'!V7+'LOB2+30%'!V7</f>
        <v>840</v>
      </c>
      <c r="W7" s="20"/>
      <c r="Y7" s="99">
        <f>M7-N7</f>
        <v>0</v>
      </c>
      <c r="AA7" s="13">
        <v>1</v>
      </c>
      <c r="AB7" s="119">
        <f t="shared" ref="AB7:AG7" si="2">C7</f>
        <v>158.57142639160156</v>
      </c>
      <c r="AC7" s="119">
        <f t="shared" si="2"/>
        <v>477.70960998535156</v>
      </c>
      <c r="AD7" s="119">
        <f t="shared" si="2"/>
        <v>695.2786865234375</v>
      </c>
      <c r="AE7" s="119">
        <f t="shared" si="2"/>
        <v>788.60580444335937</v>
      </c>
      <c r="AF7" s="119">
        <f t="shared" si="2"/>
        <v>828.6060791015625</v>
      </c>
      <c r="AG7" s="119">
        <f t="shared" si="2"/>
        <v>840</v>
      </c>
      <c r="AH7" s="14"/>
      <c r="AI7" s="14"/>
      <c r="AJ7" s="14"/>
      <c r="AK7" s="14"/>
    </row>
    <row r="8" spans="2:37" x14ac:dyDescent="0.25">
      <c r="B8" s="13">
        <f>B7+1</f>
        <v>2</v>
      </c>
      <c r="C8" s="14">
        <f>'LOB1+5%'!C8+'LOB2+30%'!C8</f>
        <v>183.64285469055176</v>
      </c>
      <c r="D8" s="14">
        <f>'LOB1+5%'!D8+'LOB2+30%'!D8</f>
        <v>564.32604503631592</v>
      </c>
      <c r="E8" s="14">
        <f>'LOB1+5%'!E8+'LOB2+30%'!E8</f>
        <v>826.7103443145752</v>
      </c>
      <c r="F8" s="14">
        <f>'LOB1+5%'!F8+'LOB2+30%'!F8</f>
        <v>939.69190216064453</v>
      </c>
      <c r="G8" s="14">
        <f>'LOB1+5%'!G8+'LOB2+30%'!G8</f>
        <v>987.18789672851562</v>
      </c>
      <c r="H8" s="14"/>
      <c r="I8" s="20"/>
      <c r="J8" s="51">
        <f>'LOB1+5%'!J8+'LOB2+30%'!J8</f>
        <v>1410</v>
      </c>
      <c r="K8" s="52">
        <f>'LOB1+5%'!K8+'LOB2+30%'!K8</f>
        <v>2</v>
      </c>
      <c r="L8" s="17">
        <f>AC14/J8</f>
        <v>0.35658229665553315</v>
      </c>
      <c r="M8" s="126">
        <f>G33/J8</f>
        <v>0.70976058866746194</v>
      </c>
      <c r="N8" s="54">
        <f>('LOB1+5%'!G33+'LOB2+30%'!G33)/'Scenario 6 newSUM(1+2)'!J8</f>
        <v>0.71063829343835494</v>
      </c>
      <c r="P8" s="13">
        <f>P7+1</f>
        <v>2</v>
      </c>
      <c r="Q8" s="14">
        <f>'LOB1+5%'!Q8+'LOB2+30%'!Q8</f>
        <v>275.99999904632568</v>
      </c>
      <c r="R8" s="14">
        <f>'LOB1+5%'!R8+'LOB2+30%'!R8</f>
        <v>717.90625858306885</v>
      </c>
      <c r="S8" s="14">
        <f>'LOB1+5%'!S8+'LOB2+30%'!S8</f>
        <v>942.28558349609375</v>
      </c>
      <c r="T8" s="14">
        <f>'LOB1+5%'!T8+'LOB2+30%'!T8</f>
        <v>1002</v>
      </c>
      <c r="U8" s="14">
        <f>'LOB1+5%'!U8+'LOB2+30%'!U8</f>
        <v>1002</v>
      </c>
      <c r="V8" s="14"/>
      <c r="W8" s="20"/>
      <c r="Y8" s="99">
        <f t="shared" ref="Y8:Y12" si="3">M8-N8</f>
        <v>-8.7770477089299526E-4</v>
      </c>
      <c r="AA8" s="13">
        <v>2</v>
      </c>
      <c r="AC8" s="119">
        <f>C8</f>
        <v>183.64285469055176</v>
      </c>
      <c r="AD8" s="119">
        <f>D8</f>
        <v>564.32604503631592</v>
      </c>
      <c r="AE8" s="119">
        <f>E8</f>
        <v>826.7103443145752</v>
      </c>
      <c r="AF8" s="119">
        <f>F8</f>
        <v>939.69190216064453</v>
      </c>
      <c r="AG8" s="119">
        <f>G8</f>
        <v>987.18789672851562</v>
      </c>
      <c r="AH8" s="14"/>
      <c r="AI8" s="14"/>
      <c r="AJ8" s="14"/>
      <c r="AK8" s="14"/>
    </row>
    <row r="9" spans="2:37" x14ac:dyDescent="0.25">
      <c r="B9" s="13">
        <f t="shared" ref="B9:B12" si="4">B8+1</f>
        <v>3</v>
      </c>
      <c r="C9" s="14">
        <f>'LOB1+5%'!C9+'LOB2+30%'!C9</f>
        <v>215.11070966720581</v>
      </c>
      <c r="D9" s="14">
        <f>'LOB1+5%'!D9+'LOB2+30%'!D9</f>
        <v>674.0925817489624</v>
      </c>
      <c r="E9" s="14">
        <f>'LOB1+5%'!E9+'LOB2+30%'!E9</f>
        <v>993.71389007568359</v>
      </c>
      <c r="F9" s="14">
        <f>'LOB1+5%'!F9+'LOB2+30%'!F9</f>
        <v>1131.829044342041</v>
      </c>
      <c r="G9" s="14"/>
      <c r="H9" s="14"/>
      <c r="I9" s="20"/>
      <c r="J9" s="51">
        <f>'LOB1+5%'!J9+'LOB2+30%'!J9</f>
        <v>1675.4999742507935</v>
      </c>
      <c r="K9" s="52">
        <f>'LOB1+5%'!K9+'LOB2+30%'!K9</f>
        <v>2</v>
      </c>
      <c r="L9" s="17">
        <f>AD14/J9</f>
        <v>0.48544493527357674</v>
      </c>
      <c r="M9" s="126">
        <f>F33/J9</f>
        <v>0.71948016093605671</v>
      </c>
      <c r="N9" s="54">
        <f>('LOB1+5%'!F33+'LOB2+30%'!F33)/'Scenario 6 newSUM(1+2)'!J9</f>
        <v>0.72103850294923832</v>
      </c>
      <c r="P9" s="13">
        <f t="shared" ref="P9:P12" si="5">P8+1</f>
        <v>3</v>
      </c>
      <c r="Q9" s="14">
        <f>'LOB1+5%'!Q9+'LOB2+30%'!Q9</f>
        <v>320.99999713897705</v>
      </c>
      <c r="R9" s="14">
        <f>'LOB1+5%'!R9+'LOB2+30%'!R9</f>
        <v>858.12504577636719</v>
      </c>
      <c r="S9" s="14">
        <f>'LOB1+5%'!S9+'LOB2+30%'!S9</f>
        <v>1130.4712429046631</v>
      </c>
      <c r="T9" s="14">
        <f>'LOB1+5%'!T9+'LOB2+30%'!T9</f>
        <v>1208.0999813079834</v>
      </c>
      <c r="U9" s="14"/>
      <c r="V9" s="14"/>
      <c r="W9" s="20"/>
      <c r="Y9" s="99">
        <f t="shared" si="3"/>
        <v>-1.5583420131816128E-3</v>
      </c>
      <c r="AA9" s="13">
        <v>3</v>
      </c>
      <c r="AD9" s="119">
        <f>C9</f>
        <v>215.11070966720581</v>
      </c>
      <c r="AE9" s="119">
        <f>D9</f>
        <v>674.0925817489624</v>
      </c>
      <c r="AF9" s="119">
        <f>E9</f>
        <v>993.71389007568359</v>
      </c>
      <c r="AG9" s="119">
        <f>F9</f>
        <v>1131.829044342041</v>
      </c>
      <c r="AH9" s="14"/>
      <c r="AI9" s="14"/>
      <c r="AJ9" s="14"/>
      <c r="AK9" s="14"/>
    </row>
    <row r="10" spans="2:37" x14ac:dyDescent="0.25">
      <c r="B10" s="13">
        <f t="shared" si="4"/>
        <v>4</v>
      </c>
      <c r="C10" s="14">
        <f>'LOB1+5%'!C10+'LOB2+30%'!C10</f>
        <v>254.83767652511597</v>
      </c>
      <c r="D10" s="14">
        <f>'LOB1+5%'!D10+'LOB2+30%'!D10</f>
        <v>813.81253242492676</v>
      </c>
      <c r="E10" s="14">
        <f>'LOB1+5%'!E10+'LOB2+30%'!E10</f>
        <v>1206.7680416107178</v>
      </c>
      <c r="F10" s="14"/>
      <c r="G10" s="14"/>
      <c r="H10" s="14"/>
      <c r="I10" s="20"/>
      <c r="J10" s="51">
        <f>'LOB1+5%'!J10+'LOB2+30%'!J10</f>
        <v>2012.7749805450439</v>
      </c>
      <c r="K10" s="52">
        <f>'LOB1+5%'!K10+'LOB2+30%'!K10</f>
        <v>2</v>
      </c>
      <c r="L10" s="17">
        <f>AE14/J10</f>
        <v>0.53137135355062537</v>
      </c>
      <c r="M10" s="126">
        <f>E33/J10</f>
        <v>0.7258203999173396</v>
      </c>
      <c r="N10" s="54">
        <f>('LOB1+5%'!E33+'LOB2+30%'!E33)/'Scenario 6 newSUM(1+2)'!J10</f>
        <v>0.73098335631633471</v>
      </c>
      <c r="P10" s="13">
        <f t="shared" si="5"/>
        <v>4</v>
      </c>
      <c r="Q10" s="14">
        <f>'LOB1+5%'!Q10+'LOB2+30%'!Q10</f>
        <v>377.60999822616577</v>
      </c>
      <c r="R10" s="14">
        <f>'LOB1+5%'!R10+'LOB2+30%'!R10</f>
        <v>1036.6518383026123</v>
      </c>
      <c r="S10" s="14">
        <f>'LOB1+5%'!S10+'LOB2+30%'!S10</f>
        <v>1370.3876247406006</v>
      </c>
      <c r="T10" s="14"/>
      <c r="U10" s="14"/>
      <c r="V10" s="14"/>
      <c r="W10" s="20"/>
      <c r="Y10" s="99">
        <f t="shared" si="3"/>
        <v>-5.1629563989951111E-3</v>
      </c>
      <c r="AA10" s="13">
        <v>4</v>
      </c>
      <c r="AE10" s="119">
        <f>C10</f>
        <v>254.83767652511597</v>
      </c>
      <c r="AF10" s="119">
        <f>D10</f>
        <v>813.81253242492676</v>
      </c>
      <c r="AG10" s="119">
        <f>E10</f>
        <v>1206.7680416107178</v>
      </c>
      <c r="AH10" s="14"/>
      <c r="AI10" s="14"/>
      <c r="AJ10" s="14"/>
      <c r="AK10" s="14"/>
    </row>
    <row r="11" spans="2:37" x14ac:dyDescent="0.25">
      <c r="B11" s="13">
        <f t="shared" si="4"/>
        <v>5</v>
      </c>
      <c r="C11" s="14">
        <f>'LOB1+5%'!C11+'LOB2+30%'!C11</f>
        <v>305.24241638183594</v>
      </c>
      <c r="D11" s="14">
        <f>'LOB1+5%'!D11+'LOB2+30%'!D11</f>
        <v>992.32305908203125</v>
      </c>
      <c r="E11" s="14"/>
      <c r="F11" s="14"/>
      <c r="G11" s="14"/>
      <c r="H11" s="14"/>
      <c r="I11" s="14"/>
      <c r="J11" s="51">
        <f>'LOB1+5%'!J11+'LOB2+30%'!J11</f>
        <v>2442.9637098312378</v>
      </c>
      <c r="K11" s="52">
        <f>'LOB1+5%'!K11+'LOB2+30%'!K11</f>
        <v>2</v>
      </c>
      <c r="L11" s="17">
        <f>AF14/J11</f>
        <v>0.54721255487048936</v>
      </c>
      <c r="M11" s="126">
        <f>D33/J11</f>
        <v>0.72254025311163872</v>
      </c>
      <c r="N11" s="54">
        <f>('LOB1+5%'!D33+'LOB2+30%'!D33)/'Scenario 6 newSUM(1+2)'!J11</f>
        <v>0.74029353897894323</v>
      </c>
      <c r="P11" s="13">
        <f t="shared" si="5"/>
        <v>5</v>
      </c>
      <c r="Q11" s="14">
        <f>'LOB1+5%'!Q11+'LOB2+30%'!Q11</f>
        <v>449.21849679946899</v>
      </c>
      <c r="R11" s="14">
        <f>'LOB1+5%'!R11+'LOB2+30%'!R11</f>
        <v>1264.7911186218262</v>
      </c>
      <c r="S11" s="14"/>
      <c r="T11" s="14"/>
      <c r="U11" s="14"/>
      <c r="V11" s="14"/>
      <c r="W11" s="14"/>
      <c r="X11" s="95"/>
      <c r="Y11" s="99">
        <f t="shared" si="3"/>
        <v>-1.7753285867304514E-2</v>
      </c>
      <c r="AA11" s="13">
        <v>5</v>
      </c>
      <c r="AD11" s="119"/>
      <c r="AE11" s="119"/>
      <c r="AF11" s="119">
        <f>C11</f>
        <v>305.24241638183594</v>
      </c>
      <c r="AG11" s="119">
        <f>D11</f>
        <v>992.32305908203125</v>
      </c>
      <c r="AH11" s="14"/>
      <c r="AI11" s="14"/>
      <c r="AJ11" s="14"/>
      <c r="AK11" s="14"/>
    </row>
    <row r="12" spans="2:37" x14ac:dyDescent="0.25">
      <c r="B12" s="13">
        <f t="shared" si="4"/>
        <v>6</v>
      </c>
      <c r="C12" s="14">
        <f>'LOB1+5%'!C12+'LOB2+30%'!C12</f>
        <v>369.46625328063965</v>
      </c>
      <c r="D12" s="14"/>
      <c r="E12" s="14"/>
      <c r="F12" s="14"/>
      <c r="G12" s="14"/>
      <c r="H12" s="14"/>
      <c r="I12" s="14"/>
      <c r="J12" s="55">
        <f>'LOB1+5%'!J12+'LOB2+30%'!J12</f>
        <v>2993.5269355773926</v>
      </c>
      <c r="K12" s="56">
        <f>'LOB1+5%'!K12+'LOB2+30%'!K12</f>
        <v>2</v>
      </c>
      <c r="L12" s="57">
        <f>AG14/J12</f>
        <v>0.55002260221243437</v>
      </c>
      <c r="M12" s="127">
        <f>C33/J12</f>
        <v>0.68776474011551514</v>
      </c>
      <c r="N12" s="59">
        <f>('LOB1+5%'!C33+'LOB2+30%'!C33)/'Scenario 6 newSUM(1+2)'!J12</f>
        <v>0.74883835765584505</v>
      </c>
      <c r="P12" s="13">
        <f t="shared" si="5"/>
        <v>6</v>
      </c>
      <c r="Q12" s="14">
        <f>'LOB1+5%'!Q12+'LOB2+30%'!Q12</f>
        <v>540.22582578659058</v>
      </c>
      <c r="R12" s="14"/>
      <c r="S12" s="14"/>
      <c r="T12" s="14"/>
      <c r="U12" s="14"/>
      <c r="V12" s="14"/>
      <c r="W12" s="14"/>
      <c r="X12" s="95"/>
      <c r="Y12" s="99">
        <f t="shared" si="3"/>
        <v>-6.1073617540329916E-2</v>
      </c>
      <c r="AA12" s="13">
        <v>6</v>
      </c>
      <c r="AC12" s="119"/>
      <c r="AD12" s="119"/>
      <c r="AE12" s="119"/>
      <c r="AF12" s="119"/>
      <c r="AG12" s="119">
        <f>C12</f>
        <v>369.46625328063965</v>
      </c>
      <c r="AH12" s="14"/>
      <c r="AI12" s="14"/>
      <c r="AJ12" s="14"/>
      <c r="AK12" s="14"/>
    </row>
    <row r="13" spans="2:37" x14ac:dyDescent="0.25">
      <c r="B13" s="13"/>
      <c r="C13" s="14"/>
      <c r="D13" s="14"/>
      <c r="E13" s="14"/>
      <c r="F13" s="14"/>
      <c r="G13" s="14"/>
      <c r="H13" s="14"/>
      <c r="I13" s="14"/>
      <c r="J13" s="15"/>
      <c r="K13" s="16"/>
      <c r="L13" s="17"/>
      <c r="M13" s="17"/>
      <c r="N13" s="17"/>
      <c r="P13" s="13"/>
      <c r="Q13" s="14"/>
      <c r="R13" s="14"/>
      <c r="S13" s="14"/>
      <c r="T13" s="14"/>
      <c r="U13" s="14"/>
      <c r="V13" s="14"/>
      <c r="W13" s="14"/>
      <c r="X13" s="104" t="s">
        <v>63</v>
      </c>
      <c r="Y13" s="105">
        <f>SUMSQ(Y7:Y12)</f>
        <v>4.0750208328215482E-3</v>
      </c>
      <c r="AB13" s="122">
        <f t="shared" ref="AB13:AG13" si="6">SUM(AB7:AB12)</f>
        <v>158.57142639160156</v>
      </c>
      <c r="AC13" s="122">
        <f t="shared" si="6"/>
        <v>661.35246467590332</v>
      </c>
      <c r="AD13" s="122">
        <f t="shared" si="6"/>
        <v>1474.7154412269592</v>
      </c>
      <c r="AE13" s="122">
        <f t="shared" si="6"/>
        <v>2544.2464070320129</v>
      </c>
      <c r="AF13" s="122">
        <f t="shared" si="6"/>
        <v>3881.0668201446533</v>
      </c>
      <c r="AG13" s="122">
        <f t="shared" si="6"/>
        <v>5527.5742950439453</v>
      </c>
      <c r="AH13" t="s">
        <v>87</v>
      </c>
      <c r="AI13" t="s">
        <v>91</v>
      </c>
    </row>
    <row r="14" spans="2:37" x14ac:dyDescent="0.25">
      <c r="B14" s="109" t="s">
        <v>74</v>
      </c>
      <c r="C14" s="108"/>
      <c r="D14" s="108"/>
      <c r="E14" s="108"/>
      <c r="F14" s="108"/>
      <c r="G14" s="108"/>
      <c r="H14" s="107"/>
      <c r="J14" s="39" t="s">
        <v>28</v>
      </c>
      <c r="K14" s="40"/>
      <c r="L14" s="40"/>
      <c r="M14" s="78" t="s">
        <v>0</v>
      </c>
      <c r="N14" s="79" t="s">
        <v>1</v>
      </c>
      <c r="P14" s="110" t="s">
        <v>74</v>
      </c>
      <c r="Q14" s="111"/>
      <c r="R14" s="111"/>
      <c r="S14" s="111"/>
      <c r="T14" s="111"/>
      <c r="U14" s="111"/>
      <c r="V14" s="112"/>
      <c r="AB14" s="120">
        <f>AB13-W14</f>
        <v>158.57142639160156</v>
      </c>
      <c r="AC14" s="120">
        <f>AC13-AB13</f>
        <v>502.78103828430176</v>
      </c>
      <c r="AD14" s="120">
        <f>AD13-AC13</f>
        <v>813.36297655105591</v>
      </c>
      <c r="AE14" s="120">
        <f>AE13-AD13</f>
        <v>1069.5309658050537</v>
      </c>
      <c r="AF14" s="120">
        <f>AF13-AE13</f>
        <v>1336.8204131126404</v>
      </c>
      <c r="AG14" s="120">
        <f>AG13-AF13</f>
        <v>1646.507474899292</v>
      </c>
      <c r="AH14" t="s">
        <v>87</v>
      </c>
      <c r="AI14" t="s">
        <v>88</v>
      </c>
    </row>
    <row r="15" spans="2:37" x14ac:dyDescent="0.25">
      <c r="B15" s="18" t="s">
        <v>11</v>
      </c>
      <c r="C15" s="8" t="s">
        <v>12</v>
      </c>
      <c r="D15" s="19"/>
      <c r="E15" s="19"/>
      <c r="F15" s="9" t="s">
        <v>13</v>
      </c>
      <c r="G15" s="9"/>
      <c r="H15" s="19"/>
      <c r="I15" s="20"/>
      <c r="J15" s="70" t="s">
        <v>5</v>
      </c>
      <c r="K15" s="71" t="s">
        <v>5</v>
      </c>
      <c r="L15" s="71" t="s">
        <v>5</v>
      </c>
      <c r="M15" s="72" t="s">
        <v>6</v>
      </c>
      <c r="N15" s="73" t="s">
        <v>6</v>
      </c>
      <c r="P15" s="80" t="s">
        <v>11</v>
      </c>
      <c r="Q15" s="81" t="s">
        <v>29</v>
      </c>
      <c r="R15" s="82"/>
      <c r="S15" s="82"/>
      <c r="T15" s="83" t="s">
        <v>13</v>
      </c>
      <c r="U15" s="83"/>
      <c r="V15" s="82"/>
      <c r="W15" s="20"/>
      <c r="AB15" s="13"/>
      <c r="AC15" s="13"/>
      <c r="AD15" s="13"/>
      <c r="AE15" s="13"/>
      <c r="AF15" s="13"/>
      <c r="AG15" s="13"/>
    </row>
    <row r="16" spans="2:37" x14ac:dyDescent="0.25">
      <c r="B16" s="10" t="s">
        <v>6</v>
      </c>
      <c r="C16" s="60" t="str">
        <f>C6&amp;"-"&amp;D6</f>
        <v>1-2</v>
      </c>
      <c r="D16" s="60" t="str">
        <f>D6&amp;"-"&amp;E6</f>
        <v>2-3</v>
      </c>
      <c r="E16" s="60" t="str">
        <f>E6&amp;"-"&amp;F6</f>
        <v>3-4</v>
      </c>
      <c r="F16" s="60" t="str">
        <f>F6&amp;"-"&amp;G6</f>
        <v>4-5</v>
      </c>
      <c r="G16" s="60" t="str">
        <f>G6&amp;"-"&amp;H6</f>
        <v>5-6</v>
      </c>
      <c r="H16" s="60" t="s">
        <v>14</v>
      </c>
      <c r="I16" s="20"/>
      <c r="J16" s="74" t="s">
        <v>7</v>
      </c>
      <c r="K16" s="75" t="s">
        <v>8</v>
      </c>
      <c r="L16" s="75" t="s">
        <v>30</v>
      </c>
      <c r="M16" s="76" t="s">
        <v>10</v>
      </c>
      <c r="N16" s="77" t="s">
        <v>10</v>
      </c>
      <c r="P16" s="84" t="s">
        <v>6</v>
      </c>
      <c r="Q16" s="85" t="str">
        <f>Q6&amp;"-"&amp;R6</f>
        <v>1-2</v>
      </c>
      <c r="R16" s="85" t="str">
        <f>R6&amp;"-"&amp;S6</f>
        <v>2-3</v>
      </c>
      <c r="S16" s="85" t="str">
        <f>S6&amp;"-"&amp;T6</f>
        <v>3-4</v>
      </c>
      <c r="T16" s="85" t="str">
        <f>T6&amp;"-"&amp;U6</f>
        <v>4-5</v>
      </c>
      <c r="U16" s="85" t="str">
        <f>U6&amp;"-"&amp;V6</f>
        <v>5-6</v>
      </c>
      <c r="V16" s="85" t="s">
        <v>14</v>
      </c>
      <c r="W16" s="20"/>
      <c r="AB16" s="83" t="s">
        <v>86</v>
      </c>
      <c r="AC16" s="83"/>
      <c r="AD16" s="83"/>
      <c r="AE16" s="83"/>
      <c r="AF16" s="83"/>
      <c r="AG16" s="83"/>
    </row>
    <row r="17" spans="2:35" x14ac:dyDescent="0.25">
      <c r="B17" s="13">
        <v>1</v>
      </c>
      <c r="C17" s="20">
        <f>D7/C7</f>
        <v>3.0125831674466954</v>
      </c>
      <c r="D17" s="20">
        <f t="shared" ref="D17:F20" si="7">E7/D7</f>
        <v>1.4554421179526982</v>
      </c>
      <c r="E17" s="20">
        <f t="shared" si="7"/>
        <v>1.134229798394339</v>
      </c>
      <c r="F17" s="20">
        <f t="shared" si="7"/>
        <v>1.0507227748424164</v>
      </c>
      <c r="G17" s="20">
        <f>H7/G7</f>
        <v>1.013750708793727</v>
      </c>
      <c r="H17" s="20"/>
      <c r="I17" s="20"/>
      <c r="J17" s="51">
        <f t="shared" ref="J17:J22" si="8">J7</f>
        <v>1200</v>
      </c>
      <c r="K17" s="52">
        <f>'LOB1+5%'!K17+'LOB2+30%'!K17</f>
        <v>2</v>
      </c>
      <c r="L17" s="17">
        <f>AB24/J17</f>
        <v>0.2</v>
      </c>
      <c r="M17" s="53">
        <f>V33/J17</f>
        <v>0.7</v>
      </c>
      <c r="N17" s="54">
        <f>('LOB1+5%'!V33+'LOB2+30%'!V33)/'Scenario 6 newSUM(1+2)'!J17</f>
        <v>0.7</v>
      </c>
      <c r="P17" s="13">
        <f>P7</f>
        <v>1</v>
      </c>
      <c r="Q17" s="123">
        <f>R7/Q7</f>
        <v>2.5303866068522134</v>
      </c>
      <c r="R17" s="123">
        <f t="shared" ref="R17:T20" si="9">S7/R7</f>
        <v>1.3075502380178263</v>
      </c>
      <c r="S17" s="123">
        <f t="shared" si="9"/>
        <v>1.0578468082316379</v>
      </c>
      <c r="T17" s="123">
        <f t="shared" si="9"/>
        <v>1</v>
      </c>
      <c r="U17" s="123">
        <f>V7/U7</f>
        <v>1</v>
      </c>
      <c r="V17" s="20"/>
      <c r="W17" s="20"/>
      <c r="Y17" s="99">
        <f t="shared" ref="Y17:Y22" si="10">M17-N17</f>
        <v>0</v>
      </c>
      <c r="AA17" s="13">
        <v>1</v>
      </c>
      <c r="AB17" s="119">
        <f t="shared" ref="AB17:AG17" si="11">Q7</f>
        <v>240</v>
      </c>
      <c r="AC17" s="119">
        <f t="shared" si="11"/>
        <v>607.29278564453125</v>
      </c>
      <c r="AD17" s="119">
        <f t="shared" si="11"/>
        <v>794.06582641601562</v>
      </c>
      <c r="AE17" s="119">
        <f t="shared" si="11"/>
        <v>840</v>
      </c>
      <c r="AF17" s="119">
        <f t="shared" si="11"/>
        <v>840</v>
      </c>
      <c r="AG17" s="119">
        <f t="shared" si="11"/>
        <v>840</v>
      </c>
    </row>
    <row r="18" spans="2:35" x14ac:dyDescent="0.25">
      <c r="B18" s="13">
        <v>2</v>
      </c>
      <c r="C18" s="20">
        <f>D8/C8</f>
        <v>3.0729540007817682</v>
      </c>
      <c r="D18" s="20">
        <f t="shared" si="7"/>
        <v>1.4649516030424825</v>
      </c>
      <c r="E18" s="20">
        <f t="shared" si="7"/>
        <v>1.1366640185683683</v>
      </c>
      <c r="F18" s="20">
        <f t="shared" si="7"/>
        <v>1.0505442203542066</v>
      </c>
      <c r="G18" s="20"/>
      <c r="H18" s="20"/>
      <c r="I18" s="20"/>
      <c r="J18" s="51">
        <f t="shared" si="8"/>
        <v>1410</v>
      </c>
      <c r="K18" s="52">
        <f>'LOB1+5%'!K18+'LOB2+30%'!K18</f>
        <v>2</v>
      </c>
      <c r="L18" s="17">
        <f>AC24/J18</f>
        <v>0.45623601751124604</v>
      </c>
      <c r="M18" s="53">
        <f>U33/J18</f>
        <v>0.71063829787234045</v>
      </c>
      <c r="N18" s="54">
        <f>('LOB1+5%'!U33+'LOB2+30%'!U33)/'Scenario 6 newSUM(1+2)'!J18</f>
        <v>0.71063829787234045</v>
      </c>
      <c r="P18" s="13">
        <f>P17+1</f>
        <v>2</v>
      </c>
      <c r="Q18" s="124">
        <f>R8/Q8</f>
        <v>2.6011096415350736</v>
      </c>
      <c r="R18" s="124">
        <f t="shared" si="9"/>
        <v>1.3125468293811537</v>
      </c>
      <c r="S18" s="124">
        <f t="shared" si="9"/>
        <v>1.063371888045185</v>
      </c>
      <c r="T18" s="123">
        <f t="shared" si="9"/>
        <v>1</v>
      </c>
      <c r="U18" s="123"/>
      <c r="V18" s="20"/>
      <c r="W18" s="20"/>
      <c r="Y18" s="99">
        <f t="shared" si="10"/>
        <v>0</v>
      </c>
      <c r="AA18" s="13">
        <v>2</v>
      </c>
      <c r="AC18" s="119">
        <f>Q8</f>
        <v>275.99999904632568</v>
      </c>
      <c r="AD18" s="119">
        <f>R8</f>
        <v>717.90625858306885</v>
      </c>
      <c r="AE18" s="119">
        <f>S8</f>
        <v>942.28558349609375</v>
      </c>
      <c r="AF18" s="119">
        <f>T8</f>
        <v>1002</v>
      </c>
      <c r="AG18" s="119">
        <f>U8</f>
        <v>1002</v>
      </c>
    </row>
    <row r="19" spans="2:35" x14ac:dyDescent="0.25">
      <c r="B19" s="13">
        <v>3</v>
      </c>
      <c r="C19" s="20">
        <f>D9/C9</f>
        <v>3.13370070133579</v>
      </c>
      <c r="D19" s="20">
        <f t="shared" si="7"/>
        <v>1.4741504609017502</v>
      </c>
      <c r="E19" s="20">
        <f t="shared" si="7"/>
        <v>1.1389888534775721</v>
      </c>
      <c r="F19" s="20"/>
      <c r="G19" s="20"/>
      <c r="H19" s="20"/>
      <c r="I19" s="20"/>
      <c r="J19" s="51">
        <f t="shared" si="8"/>
        <v>1675.4999742507935</v>
      </c>
      <c r="K19" s="52">
        <f>'LOB1+5%'!K19+'LOB2+30%'!K19</f>
        <v>2</v>
      </c>
      <c r="L19" s="17">
        <f>AD24/J19</f>
        <v>0.5668035285239903</v>
      </c>
      <c r="M19" s="53">
        <f>T33/J19</f>
        <v>0.72103849589624147</v>
      </c>
      <c r="N19" s="54">
        <f>('LOB1+5%'!T33+'LOB2+30%'!T33)/'Scenario 6 newSUM(1+2)'!J19</f>
        <v>0.72103849589624147</v>
      </c>
      <c r="P19" s="13">
        <f t="shared" ref="P19:P22" si="12">P18+1</f>
        <v>3</v>
      </c>
      <c r="Q19" s="124">
        <f>R9/Q9</f>
        <v>2.6732867707934642</v>
      </c>
      <c r="R19" s="124">
        <f t="shared" si="9"/>
        <v>1.3173735558340423</v>
      </c>
      <c r="S19" s="124">
        <f t="shared" si="9"/>
        <v>1.068669361463684</v>
      </c>
      <c r="T19" s="20"/>
      <c r="U19" s="20"/>
      <c r="V19" s="20"/>
      <c r="W19" s="20"/>
      <c r="Y19" s="99">
        <f t="shared" si="10"/>
        <v>0</v>
      </c>
      <c r="AA19" s="13">
        <v>3</v>
      </c>
      <c r="AD19" s="119">
        <f>Q9</f>
        <v>320.99999713897705</v>
      </c>
      <c r="AE19" s="119">
        <f>R9</f>
        <v>858.12504577636719</v>
      </c>
      <c r="AF19" s="119">
        <f>S9</f>
        <v>1130.4712429046631</v>
      </c>
      <c r="AG19" s="119">
        <f>T9</f>
        <v>1208.0999813079834</v>
      </c>
    </row>
    <row r="20" spans="2:35" x14ac:dyDescent="0.25">
      <c r="B20" s="13">
        <v>4</v>
      </c>
      <c r="C20" s="20">
        <f>D10/C10</f>
        <v>3.1934545296512309</v>
      </c>
      <c r="D20" s="20">
        <f t="shared" si="7"/>
        <v>1.4828575298722628</v>
      </c>
      <c r="E20" s="20"/>
      <c r="F20" s="94"/>
      <c r="G20" s="20"/>
      <c r="H20" s="20"/>
      <c r="I20" s="20"/>
      <c r="J20" s="51">
        <f t="shared" si="8"/>
        <v>2012.7749805450439</v>
      </c>
      <c r="K20" s="52">
        <f>'LOB1+5%'!K20+'LOB2+30%'!K20</f>
        <v>2</v>
      </c>
      <c r="L20" s="17">
        <f>AE24/J20</f>
        <v>0.58876355122402368</v>
      </c>
      <c r="M20" s="126">
        <f>S33/J20</f>
        <v>0.72393969534400104</v>
      </c>
      <c r="N20" s="54">
        <f>('LOB1+5%'!S33+'LOB2+30%'!S33)/'Scenario 6 newSUM(1+2)'!J20</f>
        <v>0.73098334719092029</v>
      </c>
      <c r="P20" s="13">
        <f t="shared" si="12"/>
        <v>4</v>
      </c>
      <c r="Q20" s="124">
        <f>R10/Q10</f>
        <v>2.7452976435272243</v>
      </c>
      <c r="R20" s="124">
        <f t="shared" si="9"/>
        <v>1.3219362317289081</v>
      </c>
      <c r="S20" s="123"/>
      <c r="T20" s="94"/>
      <c r="U20" s="20"/>
      <c r="V20" s="20"/>
      <c r="W20" s="20"/>
      <c r="Y20" s="99">
        <f t="shared" si="10"/>
        <v>-7.0436518469192411E-3</v>
      </c>
      <c r="AA20" s="13">
        <v>4</v>
      </c>
      <c r="AE20" s="119">
        <f>Q10</f>
        <v>377.60999822616577</v>
      </c>
      <c r="AF20" s="119">
        <f>R10</f>
        <v>1036.6518383026123</v>
      </c>
      <c r="AG20" s="119">
        <f>S10</f>
        <v>1370.3876247406006</v>
      </c>
    </row>
    <row r="21" spans="2:35" x14ac:dyDescent="0.25">
      <c r="B21" s="13">
        <v>5</v>
      </c>
      <c r="C21" s="20">
        <f>D11/C11</f>
        <v>3.2509343584828252</v>
      </c>
      <c r="D21" s="20"/>
      <c r="E21" s="20"/>
      <c r="F21" s="94"/>
      <c r="G21" s="20"/>
      <c r="H21" s="20"/>
      <c r="I21" s="20"/>
      <c r="J21" s="51">
        <f t="shared" si="8"/>
        <v>2442.9637098312378</v>
      </c>
      <c r="K21" s="52">
        <f>'LOB1+5%'!K21+'LOB2+30%'!K21</f>
        <v>2</v>
      </c>
      <c r="L21" s="17">
        <f>AF24/J21</f>
        <v>0.58957934770452092</v>
      </c>
      <c r="M21" s="126">
        <f>R33/J21</f>
        <v>0.72382362906797382</v>
      </c>
      <c r="N21" s="54">
        <f>('LOB1+5%'!R33+'LOB2+30%'!R33)/'Scenario 6 newSUM(1+2)'!J21</f>
        <v>0.74029354030750338</v>
      </c>
      <c r="P21" s="13">
        <f t="shared" si="12"/>
        <v>5</v>
      </c>
      <c r="Q21" s="124">
        <f>R11/Q11</f>
        <v>2.8155365988556533</v>
      </c>
      <c r="R21" s="123"/>
      <c r="S21" s="123"/>
      <c r="T21" s="94"/>
      <c r="U21" s="20"/>
      <c r="V21" s="20"/>
      <c r="W21" s="20"/>
      <c r="Y21" s="99">
        <f t="shared" si="10"/>
        <v>-1.6469911239529567E-2</v>
      </c>
      <c r="AA21" s="13">
        <v>5</v>
      </c>
      <c r="AD21" s="119"/>
      <c r="AE21" s="119"/>
      <c r="AF21" s="119">
        <f>Q11</f>
        <v>449.21849679946899</v>
      </c>
      <c r="AG21" s="119">
        <f>R11</f>
        <v>1264.7911186218262</v>
      </c>
    </row>
    <row r="22" spans="2:35" x14ac:dyDescent="0.25">
      <c r="B22" s="13">
        <v>6</v>
      </c>
      <c r="C22" s="20"/>
      <c r="D22" s="20"/>
      <c r="E22" s="20"/>
      <c r="F22" s="94"/>
      <c r="G22" s="20"/>
      <c r="H22" s="20"/>
      <c r="I22" s="20"/>
      <c r="J22" s="55">
        <f t="shared" si="8"/>
        <v>2993.5269355773926</v>
      </c>
      <c r="K22" s="56">
        <f>'LOB1+5%'!K22+'LOB2+30%'!K22</f>
        <v>2</v>
      </c>
      <c r="L22" s="57">
        <f>AG24/J22</f>
        <v>0.59032806802167803</v>
      </c>
      <c r="M22" s="127">
        <f>Q33/J22</f>
        <v>0.67443818760313989</v>
      </c>
      <c r="N22" s="59">
        <f>('LOB1+5%'!Q33+'LOB2+30%'!Q33)/'Scenario 6 newSUM(1+2)'!J22</f>
        <v>0.74883834948087524</v>
      </c>
      <c r="P22" s="13">
        <f t="shared" si="12"/>
        <v>6</v>
      </c>
      <c r="Q22" s="20"/>
      <c r="R22" s="20"/>
      <c r="S22" s="20"/>
      <c r="T22" s="20"/>
      <c r="U22" s="20"/>
      <c r="V22" s="20"/>
      <c r="W22" s="20"/>
      <c r="Y22" s="99">
        <f t="shared" si="10"/>
        <v>-7.4400161877735349E-2</v>
      </c>
      <c r="AA22" s="13">
        <v>6</v>
      </c>
      <c r="AC22" s="119"/>
      <c r="AD22" s="119"/>
      <c r="AE22" s="119"/>
      <c r="AF22" s="119"/>
      <c r="AG22" s="119">
        <f>Q12</f>
        <v>540.22582578659058</v>
      </c>
    </row>
    <row r="23" spans="2:35" x14ac:dyDescent="0.25">
      <c r="C23" s="21"/>
      <c r="Q23" s="21"/>
      <c r="X23" s="104" t="s">
        <v>63</v>
      </c>
      <c r="Y23" s="105">
        <f>SUMSQ(Y17:Y22)</f>
        <v>5.8562550950118156E-3</v>
      </c>
      <c r="AB23" s="122">
        <f t="shared" ref="AB23:AG23" si="13">SUM(AB17:AB22)</f>
        <v>240</v>
      </c>
      <c r="AC23" s="122">
        <f t="shared" si="13"/>
        <v>883.29278469085693</v>
      </c>
      <c r="AD23" s="122">
        <f t="shared" si="13"/>
        <v>1832.9720821380615</v>
      </c>
      <c r="AE23" s="122">
        <f t="shared" si="13"/>
        <v>3018.0206274986267</v>
      </c>
      <c r="AF23" s="122">
        <f t="shared" si="13"/>
        <v>4458.3415780067444</v>
      </c>
      <c r="AG23" s="122">
        <f t="shared" si="13"/>
        <v>6225.5045504570007</v>
      </c>
      <c r="AH23" t="s">
        <v>87</v>
      </c>
      <c r="AI23" t="s">
        <v>91</v>
      </c>
    </row>
    <row r="24" spans="2:35" x14ac:dyDescent="0.25">
      <c r="B24" t="s">
        <v>15</v>
      </c>
      <c r="C24" s="61">
        <f>AVERAGE(C17:C22)</f>
        <v>3.1327253515396616</v>
      </c>
      <c r="D24" s="61">
        <f>AVERAGE(D17:D22)</f>
        <v>1.4693504279422984</v>
      </c>
      <c r="E24" s="61">
        <f>AVERAGE(E17:E22)</f>
        <v>1.1366275568134265</v>
      </c>
      <c r="F24" s="61">
        <f>AVERAGE(F17:F22)</f>
        <v>1.0506334975983114</v>
      </c>
      <c r="G24" s="61">
        <f>AVERAGE(G17:G22)</f>
        <v>1.013750708793727</v>
      </c>
      <c r="H24" s="21"/>
      <c r="I24" s="21"/>
      <c r="J24" s="62" t="s">
        <v>78</v>
      </c>
      <c r="K24" s="63"/>
      <c r="L24" s="63"/>
      <c r="M24" s="63"/>
      <c r="N24" s="64"/>
      <c r="P24" t="s">
        <v>15</v>
      </c>
      <c r="Q24" s="88">
        <f>AVERAGE(Q17:Q22)</f>
        <v>2.6731234523127259</v>
      </c>
      <c r="R24" s="88">
        <f>AVERAGE(R17:R22)</f>
        <v>1.3148517137404827</v>
      </c>
      <c r="S24" s="88">
        <f>AVERAGE(S17:S22)</f>
        <v>1.0632960192468355</v>
      </c>
      <c r="T24" s="88">
        <f>AVERAGE(T17:T22)</f>
        <v>1</v>
      </c>
      <c r="U24" s="88">
        <f>AVERAGE(U17:U22)</f>
        <v>1</v>
      </c>
      <c r="V24" s="21"/>
      <c r="W24" s="21"/>
      <c r="AB24" s="121">
        <f>AB23-W24</f>
        <v>240</v>
      </c>
      <c r="AC24" s="121">
        <f>AC23-AB23</f>
        <v>643.29278469085693</v>
      </c>
      <c r="AD24" s="121">
        <f>AD23-AC23</f>
        <v>949.67929744720459</v>
      </c>
      <c r="AE24" s="121">
        <f>AE23-AD23</f>
        <v>1185.0485453605652</v>
      </c>
      <c r="AF24" s="121">
        <f>AF23-AE23</f>
        <v>1440.3209505081177</v>
      </c>
      <c r="AG24" s="121">
        <f>AG23-AF23</f>
        <v>1767.1629724502563</v>
      </c>
      <c r="AH24" t="s">
        <v>87</v>
      </c>
      <c r="AI24" t="s">
        <v>89</v>
      </c>
    </row>
    <row r="25" spans="2:35" x14ac:dyDescent="0.25">
      <c r="B25" t="s">
        <v>19</v>
      </c>
      <c r="C25" s="21">
        <f>SUM(D7:D11)/SUM(C7:C11)</f>
        <v>3.1521816750217666</v>
      </c>
      <c r="D25" s="21">
        <f>SUM(E7:E10)/SUM(D7:D10)</f>
        <v>1.4713668429905753</v>
      </c>
      <c r="E25" s="21">
        <f>SUM(F7:F9)/SUM(E7:E9)</f>
        <v>1.1369095798907984</v>
      </c>
      <c r="F25" s="21">
        <f>SUM(G7:G8)/SUM(F7:F8)</f>
        <v>1.0506256930688167</v>
      </c>
      <c r="G25" s="21">
        <f>SUM(H7:H7)/SUM(G7:G7)</f>
        <v>1.013750708793727</v>
      </c>
      <c r="H25" s="21"/>
      <c r="I25" s="21"/>
      <c r="J25" s="65" t="s">
        <v>58</v>
      </c>
      <c r="K25" s="23"/>
      <c r="L25" s="92" t="s">
        <v>48</v>
      </c>
      <c r="M25" s="23"/>
      <c r="N25" s="24"/>
      <c r="P25" t="s">
        <v>19</v>
      </c>
      <c r="Q25" s="21">
        <f>SUM(R7:R11)/SUM(Q7:Q11)</f>
        <v>2.6954503247293138</v>
      </c>
      <c r="R25" s="21">
        <f>SUM(S7:S10)/SUM(R7:R10)</f>
        <v>1.3159136502569346</v>
      </c>
      <c r="S25" s="21">
        <f>SUM(T7:T9)/SUM(S7:S9)</f>
        <v>1.0639304731009898</v>
      </c>
      <c r="T25" s="21">
        <f>SUM(U7:U8)/SUM(T7:T8)</f>
        <v>1</v>
      </c>
      <c r="U25" s="21">
        <f>SUM(V7:V7)/SUM(U7:U7)</f>
        <v>1</v>
      </c>
      <c r="V25" s="21"/>
      <c r="W25" s="21"/>
      <c r="AC25" s="3"/>
    </row>
    <row r="26" spans="2:35" x14ac:dyDescent="0.25">
      <c r="B26" t="s">
        <v>16</v>
      </c>
      <c r="C26" s="21">
        <f>MEDIAN(C17:C22)</f>
        <v>3.13370070133579</v>
      </c>
      <c r="D26" s="21">
        <f>MEDIAN(D17:D22)</f>
        <v>1.4695510319721163</v>
      </c>
      <c r="E26" s="21">
        <f>MEDIAN(E17:E22)</f>
        <v>1.1366640185683683</v>
      </c>
      <c r="F26" s="21">
        <f>MEDIAN(F17:F22)</f>
        <v>1.0506334975983114</v>
      </c>
      <c r="G26" s="21">
        <f>MEDIAN(G17:G22)</f>
        <v>1.013750708793727</v>
      </c>
      <c r="H26" s="21"/>
      <c r="I26" s="21"/>
      <c r="J26" s="65" t="s">
        <v>59</v>
      </c>
      <c r="K26" s="23"/>
      <c r="L26" s="100" t="s">
        <v>60</v>
      </c>
      <c r="M26" s="23"/>
      <c r="N26" s="24"/>
      <c r="P26" t="s">
        <v>16</v>
      </c>
      <c r="Q26" s="21">
        <f>MEDIAN(Q17:Q22)</f>
        <v>2.6732867707934642</v>
      </c>
      <c r="R26" s="21">
        <f>MEDIAN(R17:R22)</f>
        <v>1.314960192607598</v>
      </c>
      <c r="S26" s="21">
        <f>MEDIAN(S17:S22)</f>
        <v>1.063371888045185</v>
      </c>
      <c r="T26" s="21">
        <f>MEDIAN(T17:T22)</f>
        <v>1</v>
      </c>
      <c r="U26" s="21">
        <f>MEDIAN(U17:U22)</f>
        <v>1</v>
      </c>
      <c r="V26" s="21"/>
      <c r="W26" s="21"/>
      <c r="AC26" s="3"/>
    </row>
    <row r="27" spans="2:35" x14ac:dyDescent="0.25">
      <c r="B27" t="s">
        <v>17</v>
      </c>
      <c r="C27" s="21">
        <f>IFERROR((SUM(C17:C22)-MIN(C17:C22)-MAX(C17:C22))/(COUNT(C17:C22)-2),"")</f>
        <v>3.1333697439229291</v>
      </c>
      <c r="D27" s="21">
        <f>IFERROR((SUM(D17:D22)-MIN(D17:D22)-MAX(D17:D22))/(COUNT(D17:D22)-2),"")</f>
        <v>1.4695510319721166</v>
      </c>
      <c r="E27" s="21">
        <f>IFERROR((SUM(E17:E22)-MIN(E17:E22)-MAX(E17:E22))/(COUNT(E17:E22)-2),"")</f>
        <v>1.1366640185683683</v>
      </c>
      <c r="F27" s="21" t="str">
        <f>IFERROR((SUM(F17:F22)-MIN(F17:F22)-MAX(F17:F22))/(COUNT(F17:F22)-2),"")</f>
        <v/>
      </c>
      <c r="G27" s="21"/>
      <c r="H27" s="21"/>
      <c r="I27" s="21"/>
      <c r="J27" s="106" t="s">
        <v>66</v>
      </c>
      <c r="K27" s="23"/>
      <c r="L27" s="23"/>
      <c r="M27" s="23"/>
      <c r="N27" s="24"/>
      <c r="P27" t="s">
        <v>17</v>
      </c>
      <c r="Q27" s="21">
        <f>IFERROR((SUM(Q17:Q22)-MIN(Q17:Q22)-MAX(Q17:Q22))/(COUNT(Q17:Q22)-2),"")</f>
        <v>2.6732313519519213</v>
      </c>
      <c r="R27" s="21">
        <f>IFERROR((SUM(R17:R22)-MIN(R17:R22)-MAX(R17:R22))/(COUNT(R17:R22)-2),"")</f>
        <v>1.3149601926075982</v>
      </c>
      <c r="S27" s="21">
        <f>IFERROR((SUM(S17:S22)-MIN(S17:S22)-MAX(S17:S22))/(COUNT(S17:S22)-2),"")</f>
        <v>1.0633718880451848</v>
      </c>
      <c r="T27" s="21" t="str">
        <f>IFERROR((SUM(T17:T22)-MIN(T17:T22)-MAX(T17:T22))/(COUNT(T17:T22)-2),"")</f>
        <v/>
      </c>
      <c r="U27" s="21"/>
      <c r="V27" s="21"/>
      <c r="W27" s="21"/>
      <c r="AC27" s="3"/>
    </row>
    <row r="28" spans="2:35" x14ac:dyDescent="0.25">
      <c r="B28" t="s">
        <v>18</v>
      </c>
      <c r="C28" s="21">
        <f>AVERAGE(C19:C21)</f>
        <v>3.1926965298232819</v>
      </c>
      <c r="D28" s="21">
        <f>AVERAGE(D18:D20)</f>
        <v>1.4739865312721652</v>
      </c>
      <c r="E28" s="21">
        <f>AVERAGE(E17:E19)</f>
        <v>1.1366275568134265</v>
      </c>
      <c r="F28" s="21"/>
      <c r="G28" s="21"/>
      <c r="H28" s="21"/>
      <c r="I28" s="21"/>
      <c r="J28" s="22"/>
      <c r="K28" s="23"/>
      <c r="L28" s="23"/>
      <c r="M28" s="23"/>
      <c r="N28" s="24"/>
      <c r="P28" t="s">
        <v>18</v>
      </c>
      <c r="Q28" s="21">
        <f>AVERAGE(Q19:Q21)</f>
        <v>2.7447070043921138</v>
      </c>
      <c r="R28" s="21">
        <f>AVERAGE(R18:R20)</f>
        <v>1.317285538981368</v>
      </c>
      <c r="S28" s="21">
        <f>AVERAGE(S17:S19)</f>
        <v>1.0632960192468355</v>
      </c>
      <c r="T28" s="21"/>
      <c r="U28" s="21"/>
      <c r="V28" s="21"/>
      <c r="W28" s="21"/>
      <c r="AC28" s="3"/>
    </row>
    <row r="29" spans="2:35" x14ac:dyDescent="0.25">
      <c r="J29" s="66" t="s">
        <v>33</v>
      </c>
      <c r="K29" s="67"/>
      <c r="L29" s="67"/>
      <c r="M29" s="67"/>
      <c r="N29" s="68"/>
      <c r="AC29" s="3"/>
    </row>
    <row r="30" spans="2:35" x14ac:dyDescent="0.25">
      <c r="B30" s="27" t="s">
        <v>20</v>
      </c>
      <c r="C30" s="28">
        <f>C24</f>
        <v>3.1327253515396616</v>
      </c>
      <c r="D30" s="29">
        <f>D24</f>
        <v>1.4693504279422984</v>
      </c>
      <c r="E30" s="29">
        <f>E24</f>
        <v>1.1366275568134265</v>
      </c>
      <c r="F30" s="29">
        <f>F24</f>
        <v>1.0506334975983114</v>
      </c>
      <c r="G30" s="30">
        <f>G24</f>
        <v>1.013750708793727</v>
      </c>
      <c r="H30" s="31"/>
      <c r="I30" s="31"/>
      <c r="J30" s="65" t="s">
        <v>34</v>
      </c>
      <c r="K30" s="23"/>
      <c r="L30" s="116" t="s">
        <v>80</v>
      </c>
      <c r="M30" s="114" t="s">
        <v>63</v>
      </c>
      <c r="N30" s="115">
        <f>Y13</f>
        <v>4.0750208328215482E-3</v>
      </c>
      <c r="P30" s="27" t="s">
        <v>20</v>
      </c>
      <c r="Q30" s="89">
        <f>Q24</f>
        <v>2.6731234523127259</v>
      </c>
      <c r="R30" s="90">
        <f>R24</f>
        <v>1.3148517137404827</v>
      </c>
      <c r="S30" s="90">
        <f>S24</f>
        <v>1.0632960192468355</v>
      </c>
      <c r="T30" s="90">
        <f>T24</f>
        <v>1</v>
      </c>
      <c r="U30" s="91">
        <f>U24</f>
        <v>1</v>
      </c>
      <c r="V30" s="31"/>
      <c r="W30" s="31"/>
      <c r="AC30" s="3"/>
    </row>
    <row r="31" spans="2:35" x14ac:dyDescent="0.25">
      <c r="B31" s="32" t="s">
        <v>21</v>
      </c>
      <c r="C31" s="21">
        <f>D31*C30</f>
        <v>5.5724772062262531</v>
      </c>
      <c r="D31" s="21">
        <f>E31*D30</f>
        <v>1.7787953238503689</v>
      </c>
      <c r="E31" s="21">
        <f>F31*E30</f>
        <v>1.2105997929584584</v>
      </c>
      <c r="F31" s="21">
        <f>G31*F30</f>
        <v>1.0650804528727207</v>
      </c>
      <c r="G31" s="21">
        <f>H31*G30</f>
        <v>1.013750708793727</v>
      </c>
      <c r="H31" s="26">
        <v>1</v>
      </c>
      <c r="I31" s="21"/>
      <c r="J31" s="65" t="s">
        <v>36</v>
      </c>
      <c r="K31" s="23"/>
      <c r="L31" s="116" t="s">
        <v>80</v>
      </c>
      <c r="M31" s="114" t="s">
        <v>63</v>
      </c>
      <c r="N31" s="115">
        <f>Y23</f>
        <v>5.8562550950118156E-3</v>
      </c>
      <c r="P31" s="32" t="s">
        <v>21</v>
      </c>
      <c r="Q31" s="21">
        <f>R31*Q30</f>
        <v>3.737231329198909</v>
      </c>
      <c r="R31" s="21">
        <f>S31*R30</f>
        <v>1.3980765931201349</v>
      </c>
      <c r="S31" s="21">
        <f>T31*S30</f>
        <v>1.0632960192468355</v>
      </c>
      <c r="T31" s="21">
        <f>U31*T30</f>
        <v>1</v>
      </c>
      <c r="U31" s="21">
        <f>V31*U30</f>
        <v>1</v>
      </c>
      <c r="V31" s="26">
        <v>1</v>
      </c>
      <c r="W31" s="21"/>
      <c r="AC31" s="3"/>
    </row>
    <row r="32" spans="2:35" x14ac:dyDescent="0.25">
      <c r="B32" s="33" t="s">
        <v>22</v>
      </c>
      <c r="J32" s="117" t="s">
        <v>93</v>
      </c>
      <c r="K32" s="23"/>
      <c r="L32" s="23"/>
      <c r="M32" s="23"/>
      <c r="N32" s="24"/>
      <c r="P32" s="33" t="s">
        <v>22</v>
      </c>
      <c r="AC32" s="3"/>
    </row>
    <row r="33" spans="2:29" x14ac:dyDescent="0.25">
      <c r="B33" t="s">
        <v>23</v>
      </c>
      <c r="C33" s="14">
        <f>C31*C12</f>
        <v>2058.84227487618</v>
      </c>
      <c r="D33" s="14">
        <f>D31*D11</f>
        <v>1765.1396172440104</v>
      </c>
      <c r="E33" s="14">
        <f>E31*E10</f>
        <v>1460.9131413228192</v>
      </c>
      <c r="F33" s="14">
        <f>F31*F9</f>
        <v>1205.4889911223197</v>
      </c>
      <c r="G33" s="14">
        <f>G31*G8</f>
        <v>1000.7624300211213</v>
      </c>
      <c r="H33" s="14">
        <f>H31*H7</f>
        <v>840</v>
      </c>
      <c r="I33" s="34"/>
      <c r="J33" s="117" t="s">
        <v>81</v>
      </c>
      <c r="K33" s="23"/>
      <c r="L33" s="23"/>
      <c r="M33" s="23"/>
      <c r="N33" s="24"/>
      <c r="P33" t="s">
        <v>23</v>
      </c>
      <c r="Q33" s="14">
        <f>Q31*Q12</f>
        <v>2018.9488809719981</v>
      </c>
      <c r="R33" s="14">
        <f>R31*R11</f>
        <v>1768.2748581314072</v>
      </c>
      <c r="S33" s="14">
        <f>S31*S10</f>
        <v>1457.1277062118068</v>
      </c>
      <c r="T33" s="14">
        <f>T31*T9</f>
        <v>1208.0999813079834</v>
      </c>
      <c r="U33" s="14">
        <f>U31*U8</f>
        <v>1002</v>
      </c>
      <c r="V33" s="14">
        <f>V31*V7</f>
        <v>840</v>
      </c>
      <c r="W33" s="34"/>
      <c r="AC33" s="3"/>
    </row>
    <row r="34" spans="2:29" x14ac:dyDescent="0.25">
      <c r="B34" s="35" t="s">
        <v>24</v>
      </c>
      <c r="C34" s="13">
        <v>6</v>
      </c>
      <c r="D34" s="13">
        <v>5</v>
      </c>
      <c r="E34" s="13">
        <v>4</v>
      </c>
      <c r="F34" s="13">
        <v>3</v>
      </c>
      <c r="G34" s="13">
        <v>2</v>
      </c>
      <c r="H34" s="13">
        <v>1</v>
      </c>
      <c r="I34" s="13"/>
      <c r="J34" s="118" t="s">
        <v>64</v>
      </c>
      <c r="K34" s="12"/>
      <c r="L34" s="12"/>
      <c r="M34" s="12"/>
      <c r="N34" s="25"/>
      <c r="P34" s="35" t="s">
        <v>24</v>
      </c>
      <c r="Q34" s="13">
        <v>6</v>
      </c>
      <c r="R34" s="13">
        <v>5</v>
      </c>
      <c r="S34" s="13">
        <v>4</v>
      </c>
      <c r="T34" s="13">
        <v>3</v>
      </c>
      <c r="U34" s="13">
        <v>2</v>
      </c>
      <c r="V34" s="13">
        <v>1</v>
      </c>
      <c r="W34" s="13"/>
      <c r="AC34" s="3"/>
    </row>
    <row r="35" spans="2:29" x14ac:dyDescent="0.25"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"/>
    </row>
  </sheetData>
  <conditionalFormatting sqref="M40:M4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40:AA4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title</vt:lpstr>
      <vt:lpstr>LOB1+5%</vt:lpstr>
      <vt:lpstr>LOB2+5%</vt:lpstr>
      <vt:lpstr>Scenario 5 SUM(1+2)</vt:lpstr>
      <vt:lpstr>LOB2+30%</vt:lpstr>
      <vt:lpstr>Scenario 6 newSUM(1+2)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2020-05-22T18:51:31Z</dcterms:created>
  <dcterms:modified xsi:type="dcterms:W3CDTF">2020-08-14T20:27:56Z</dcterms:modified>
</cp:coreProperties>
</file>