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wner\Desktop\OneDrive\Exam 5\Excel Demos\Pricing Set 2\"/>
    </mc:Choice>
  </mc:AlternateContent>
  <bookViews>
    <workbookView xWindow="0" yWindow="0" windowWidth="24000" windowHeight="9735"/>
  </bookViews>
  <sheets>
    <sheet name="TOC" sheetId="1" r:id="rId1"/>
    <sheet name="W-05a" sheetId="2" r:id="rId2"/>
    <sheet name="W-05b" sheetId="3" r:id="rId3"/>
    <sheet name="W-05c" sheetId="4" r:id="rId4"/>
    <sheet name="W-05d" sheetId="5" r:id="rId5"/>
    <sheet name="W-05e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8" i="6" l="1"/>
  <c r="V47" i="6"/>
  <c r="V46" i="6"/>
  <c r="R32" i="6"/>
  <c r="V35" i="6" s="1"/>
  <c r="R31" i="6"/>
  <c r="T26" i="6"/>
  <c r="AO18" i="6"/>
  <c r="AP18" i="6" s="1"/>
  <c r="T35" i="6" s="1"/>
  <c r="AP17" i="6"/>
  <c r="AB26" i="6" s="1"/>
  <c r="AO17" i="6"/>
  <c r="AI15" i="6" s="1"/>
  <c r="AO16" i="6"/>
  <c r="AP16" i="6" s="1"/>
  <c r="AP15" i="6"/>
  <c r="AO15" i="6"/>
  <c r="T15" i="6"/>
  <c r="AO14" i="6"/>
  <c r="AP14" i="6" s="1"/>
  <c r="AQ14" i="6" s="1"/>
  <c r="AQ15" i="6" s="1"/>
  <c r="AQ16" i="6" s="1"/>
  <c r="AQ17" i="6" s="1"/>
  <c r="R12" i="6"/>
  <c r="V15" i="6" s="1"/>
  <c r="R11" i="6"/>
  <c r="R15" i="6" s="1"/>
  <c r="AM9" i="6"/>
  <c r="AL9" i="6"/>
  <c r="AQ8" i="6"/>
  <c r="R23" i="6" s="1"/>
  <c r="AD26" i="6" s="1"/>
  <c r="AP8" i="6"/>
  <c r="R22" i="6" s="1"/>
  <c r="Z26" i="6" s="1"/>
  <c r="AO8" i="6"/>
  <c r="R21" i="6" s="1"/>
  <c r="V26" i="6" s="1"/>
  <c r="AN8" i="6"/>
  <c r="R20" i="6" s="1"/>
  <c r="AS7" i="6"/>
  <c r="AR7" i="6"/>
  <c r="AQ6" i="6"/>
  <c r="AP6" i="6"/>
  <c r="AO6" i="6"/>
  <c r="AN6" i="6"/>
  <c r="V6" i="6"/>
  <c r="T6" i="6"/>
  <c r="V49" i="5"/>
  <c r="V48" i="5"/>
  <c r="V47" i="5"/>
  <c r="T36" i="5"/>
  <c r="R33" i="5"/>
  <c r="Z36" i="5" s="1"/>
  <c r="R32" i="5"/>
  <c r="V36" i="5" s="1"/>
  <c r="R31" i="5"/>
  <c r="R36" i="5" s="1"/>
  <c r="T26" i="5"/>
  <c r="R23" i="5"/>
  <c r="Z26" i="5" s="1"/>
  <c r="R22" i="5"/>
  <c r="V26" i="5" s="1"/>
  <c r="R21" i="5"/>
  <c r="R26" i="5" s="1"/>
  <c r="T16" i="5"/>
  <c r="AG15" i="5"/>
  <c r="X36" i="5" s="1"/>
  <c r="R13" i="5"/>
  <c r="Z16" i="5" s="1"/>
  <c r="R12" i="5"/>
  <c r="R11" i="5"/>
  <c r="R16" i="5" s="1"/>
  <c r="AR9" i="5"/>
  <c r="AQ9" i="5"/>
  <c r="AN9" i="5"/>
  <c r="AM9" i="5"/>
  <c r="AO8" i="5"/>
  <c r="AN8" i="5"/>
  <c r="AM8" i="5"/>
  <c r="AO7" i="5"/>
  <c r="AN7" i="5"/>
  <c r="AM7" i="5"/>
  <c r="AO6" i="5"/>
  <c r="AN6" i="5"/>
  <c r="AK6" i="5"/>
  <c r="AJ6" i="5"/>
  <c r="V6" i="5"/>
  <c r="T6" i="5"/>
  <c r="V49" i="4"/>
  <c r="V48" i="4"/>
  <c r="V47" i="4"/>
  <c r="T36" i="4"/>
  <c r="R31" i="4"/>
  <c r="R36" i="4" s="1"/>
  <c r="T26" i="4"/>
  <c r="R21" i="4"/>
  <c r="R26" i="4" s="1"/>
  <c r="T16" i="4"/>
  <c r="AG15" i="4"/>
  <c r="X36" i="4" s="1"/>
  <c r="R13" i="4"/>
  <c r="Z16" i="4" s="1"/>
  <c r="R12" i="4"/>
  <c r="V16" i="4" s="1"/>
  <c r="R11" i="4"/>
  <c r="R16" i="4" s="1"/>
  <c r="AP8" i="4"/>
  <c r="AQ8" i="4" s="1"/>
  <c r="AR7" i="4"/>
  <c r="R33" i="4" s="1"/>
  <c r="Z36" i="4" s="1"/>
  <c r="AQ7" i="4"/>
  <c r="R32" i="4" s="1"/>
  <c r="V36" i="4" s="1"/>
  <c r="AO7" i="4"/>
  <c r="R23" i="4" s="1"/>
  <c r="Z26" i="4" s="1"/>
  <c r="AN7" i="4"/>
  <c r="R22" i="4" s="1"/>
  <c r="V26" i="4" s="1"/>
  <c r="AN6" i="4"/>
  <c r="AM6" i="4"/>
  <c r="V6" i="4"/>
  <c r="T6" i="4"/>
  <c r="V6" i="3"/>
  <c r="V49" i="3"/>
  <c r="V48" i="3"/>
  <c r="V47" i="3"/>
  <c r="X36" i="3"/>
  <c r="T36" i="3"/>
  <c r="R36" i="3"/>
  <c r="R33" i="3"/>
  <c r="Z36" i="3" s="1"/>
  <c r="R32" i="3"/>
  <c r="V36" i="3" s="1"/>
  <c r="R31" i="3"/>
  <c r="T26" i="3"/>
  <c r="R23" i="3"/>
  <c r="Z26" i="3" s="1"/>
  <c r="R22" i="3"/>
  <c r="V26" i="3" s="1"/>
  <c r="R21" i="3"/>
  <c r="R26" i="3" s="1"/>
  <c r="Z16" i="3"/>
  <c r="T16" i="3"/>
  <c r="AG15" i="3"/>
  <c r="X16" i="3" s="1"/>
  <c r="R13" i="3"/>
  <c r="R12" i="3"/>
  <c r="V16" i="3" s="1"/>
  <c r="R11" i="3"/>
  <c r="AR9" i="3"/>
  <c r="AQ9" i="3"/>
  <c r="AO9" i="3"/>
  <c r="AN9" i="3"/>
  <c r="AR8" i="3"/>
  <c r="AQ8" i="3"/>
  <c r="AO8" i="3"/>
  <c r="AN8" i="3"/>
  <c r="AM8" i="3"/>
  <c r="AK8" i="3"/>
  <c r="AJ8" i="3"/>
  <c r="R7" i="3"/>
  <c r="V42" i="3" s="1"/>
  <c r="T6" i="3"/>
  <c r="V35" i="2"/>
  <c r="V34" i="2"/>
  <c r="T24" i="2"/>
  <c r="T15" i="2"/>
  <c r="AI11" i="2"/>
  <c r="AH11" i="2"/>
  <c r="R11" i="2"/>
  <c r="AI10" i="2"/>
  <c r="AH10" i="2"/>
  <c r="AI7" i="2"/>
  <c r="R21" i="2" s="1"/>
  <c r="V24" i="2" s="1"/>
  <c r="AH7" i="2"/>
  <c r="R20" i="2" s="1"/>
  <c r="AG7" i="2"/>
  <c r="R12" i="2" s="1"/>
  <c r="V15" i="2" s="1"/>
  <c r="AF7" i="2"/>
  <c r="AI6" i="2"/>
  <c r="AH6" i="2"/>
  <c r="AG6" i="2"/>
  <c r="AF6" i="2"/>
  <c r="T6" i="2"/>
  <c r="R7" i="2" s="1"/>
  <c r="AI5" i="2"/>
  <c r="AH5" i="2"/>
  <c r="AG5" i="2"/>
  <c r="AF5" i="2"/>
  <c r="R7" i="6" l="1"/>
  <c r="V40" i="6" s="1"/>
  <c r="AI16" i="6"/>
  <c r="AI17" i="6"/>
  <c r="AF26" i="6"/>
  <c r="AQ18" i="6"/>
  <c r="X35" i="6" s="1"/>
  <c r="R16" i="6"/>
  <c r="X40" i="6" s="1"/>
  <c r="Z40" i="6" s="1"/>
  <c r="X46" i="6" s="1"/>
  <c r="Z46" i="6" s="1"/>
  <c r="R27" i="6"/>
  <c r="X41" i="6" s="1"/>
  <c r="R26" i="6"/>
  <c r="V42" i="6"/>
  <c r="X15" i="6"/>
  <c r="X26" i="6"/>
  <c r="R35" i="6"/>
  <c r="V41" i="6"/>
  <c r="R7" i="5"/>
  <c r="V41" i="5" s="1"/>
  <c r="AG16" i="5"/>
  <c r="R17" i="5" s="1"/>
  <c r="X41" i="5" s="1"/>
  <c r="Z41" i="5" s="1"/>
  <c r="X47" i="5" s="1"/>
  <c r="Z47" i="5" s="1"/>
  <c r="R27" i="5"/>
  <c r="X42" i="5" s="1"/>
  <c r="X26" i="5"/>
  <c r="V42" i="5"/>
  <c r="V16" i="5"/>
  <c r="AB36" i="5"/>
  <c r="V43" i="5"/>
  <c r="X16" i="5"/>
  <c r="R17" i="3"/>
  <c r="X41" i="3" s="1"/>
  <c r="V41" i="3"/>
  <c r="AG16" i="3"/>
  <c r="X26" i="3"/>
  <c r="V43" i="3"/>
  <c r="R16" i="3"/>
  <c r="R27" i="3"/>
  <c r="X42" i="3" s="1"/>
  <c r="Z42" i="3" s="1"/>
  <c r="X48" i="3" s="1"/>
  <c r="Z48" i="3" s="1"/>
  <c r="R7" i="4"/>
  <c r="V41" i="4" s="1"/>
  <c r="AG16" i="4"/>
  <c r="R37" i="4" s="1"/>
  <c r="X43" i="4" s="1"/>
  <c r="X26" i="4"/>
  <c r="X16" i="4"/>
  <c r="R25" i="2"/>
  <c r="X30" i="2" s="1"/>
  <c r="R24" i="2"/>
  <c r="R16" i="2"/>
  <c r="X29" i="2" s="1"/>
  <c r="V30" i="2"/>
  <c r="X15" i="2"/>
  <c r="X24" i="2"/>
  <c r="V29" i="2"/>
  <c r="R15" i="2"/>
  <c r="R36" i="6" l="1"/>
  <c r="X42" i="6" s="1"/>
  <c r="Z41" i="6"/>
  <c r="X47" i="6" s="1"/>
  <c r="Z47" i="6" s="1"/>
  <c r="Z42" i="6"/>
  <c r="X48" i="6" s="1"/>
  <c r="Z48" i="6" s="1"/>
  <c r="R37" i="5"/>
  <c r="X43" i="5" s="1"/>
  <c r="Z43" i="5" s="1"/>
  <c r="X49" i="5" s="1"/>
  <c r="Z49" i="5" s="1"/>
  <c r="AB26" i="5"/>
  <c r="AB16" i="5"/>
  <c r="Z42" i="5"/>
  <c r="X48" i="5" s="1"/>
  <c r="Z48" i="5" s="1"/>
  <c r="V43" i="4"/>
  <c r="AB26" i="3"/>
  <c r="AB36" i="3"/>
  <c r="AB16" i="3"/>
  <c r="Z30" i="2"/>
  <c r="X35" i="2" s="1"/>
  <c r="Z35" i="2" s="1"/>
  <c r="V42" i="4"/>
  <c r="Z41" i="3"/>
  <c r="X47" i="3" s="1"/>
  <c r="Z47" i="3" s="1"/>
  <c r="R37" i="3"/>
  <c r="X43" i="3" s="1"/>
  <c r="Z43" i="3" s="1"/>
  <c r="X49" i="3" s="1"/>
  <c r="Z49" i="3" s="1"/>
  <c r="Z43" i="4"/>
  <c r="X49" i="4" s="1"/>
  <c r="Z49" i="4" s="1"/>
  <c r="R17" i="4"/>
  <c r="X41" i="4" s="1"/>
  <c r="Z41" i="4" s="1"/>
  <c r="X47" i="4" s="1"/>
  <c r="Z47" i="4" s="1"/>
  <c r="AB16" i="4"/>
  <c r="AB26" i="4"/>
  <c r="AB36" i="4"/>
  <c r="R27" i="4"/>
  <c r="X42" i="4" s="1"/>
  <c r="Z42" i="4" s="1"/>
  <c r="X48" i="4" s="1"/>
  <c r="Z48" i="4" s="1"/>
  <c r="Z29" i="2"/>
  <c r="X34" i="2" s="1"/>
  <c r="Z34" i="2" s="1"/>
</calcChain>
</file>

<file path=xl/sharedStrings.xml><?xml version="1.0" encoding="utf-8"?>
<sst xmlns="http://schemas.openxmlformats.org/spreadsheetml/2006/main" count="1539" uniqueCount="198">
  <si>
    <t>Question</t>
  </si>
  <si>
    <t>Sheet</t>
  </si>
  <si>
    <t>Type</t>
  </si>
  <si>
    <t>W-05a</t>
  </si>
  <si>
    <t>EP @CRL: Annual Policies with 1 Rate Change</t>
  </si>
  <si>
    <t>W-05b</t>
  </si>
  <si>
    <t>EP @CRL: Annual Policies with 2 Rate Changes</t>
  </si>
  <si>
    <t>W-05c</t>
  </si>
  <si>
    <t>EP @CRL: 6-Month Policies</t>
  </si>
  <si>
    <t>W-05d</t>
  </si>
  <si>
    <t>EP @CRL: Policy Year Policies (Annual Policies)</t>
  </si>
  <si>
    <t>W-05e</t>
  </si>
  <si>
    <t>EP @CRL: Rate &amp; Law Changes (Annual Policies)</t>
  </si>
  <si>
    <t>Reading:</t>
  </si>
  <si>
    <t>Model:</t>
  </si>
  <si>
    <t>Pricing Components</t>
  </si>
  <si>
    <t>Problem Type:</t>
  </si>
  <si>
    <t>Find</t>
  </si>
  <si>
    <t>Calculate EP @ Current Rate Level for CY 2020 and 2021 assuming annual policies and 1 rate change.</t>
  </si>
  <si>
    <t>2020 . 07 . 01</t>
  </si>
  <si>
    <t>Given</t>
  </si>
  <si>
    <t>EP for CY 2020</t>
  </si>
  <si>
    <t>* Assume policies are written uniformly over time.</t>
  </si>
  <si>
    <t>2020 . 10 . 01</t>
  </si>
  <si>
    <t>EP for CY 2021</t>
  </si>
  <si>
    <t>2021 . 01 . 01</t>
  </si>
  <si>
    <t>2021 . 04 . 01</t>
  </si>
  <si>
    <t>rate change amount</t>
  </si>
  <si>
    <t>2021 . 07 . 01</t>
  </si>
  <si>
    <t>rate change date</t>
  </si>
  <si>
    <t>Werner 05: Exposures</t>
  </si>
  <si>
    <t>2020 . 01 . 01</t>
  </si>
  <si>
    <t>EP for CY 2022</t>
  </si>
  <si>
    <t>2021 . 08 . 01</t>
  </si>
  <si>
    <t>rate change 1</t>
  </si>
  <si>
    <t>rate change 1 date</t>
  </si>
  <si>
    <t>rate change 2</t>
  </si>
  <si>
    <t>rate change 2 date</t>
  </si>
  <si>
    <r>
      <t xml:space="preserve">Calculate EP @ Current Rate Level for CY 2020 and 2021 assuming </t>
    </r>
    <r>
      <rPr>
        <sz val="11"/>
        <color rgb="FFFF0000"/>
        <rFont val="Calibri"/>
        <family val="2"/>
        <scheme val="minor"/>
      </rPr>
      <t>6-month policies</t>
    </r>
    <r>
      <rPr>
        <sz val="11"/>
        <color theme="1"/>
        <rFont val="Calibri"/>
        <family val="2"/>
        <scheme val="minor"/>
      </rPr>
      <t>.</t>
    </r>
  </si>
  <si>
    <t>2021 . 12 . 01</t>
  </si>
  <si>
    <r>
      <t xml:space="preserve">EP @CRL: </t>
    </r>
    <r>
      <rPr>
        <sz val="11"/>
        <color rgb="FFFF0000"/>
        <rFont val="Calibri"/>
        <family val="2"/>
        <scheme val="minor"/>
      </rPr>
      <t xml:space="preserve">Policy Year Policies </t>
    </r>
    <r>
      <rPr>
        <sz val="11"/>
        <rFont val="Calibri"/>
        <family val="2"/>
        <scheme val="minor"/>
      </rPr>
      <t>(Annual Policies)</t>
    </r>
  </si>
  <si>
    <r>
      <t xml:space="preserve">Calculate EP @ Current Rate Level for PY 2020 and PY 2021 assuming </t>
    </r>
    <r>
      <rPr>
        <sz val="11"/>
        <color rgb="FFFF0000"/>
        <rFont val="Calibri"/>
        <family val="2"/>
        <scheme val="minor"/>
      </rPr>
      <t>annual policies</t>
    </r>
    <r>
      <rPr>
        <sz val="11"/>
        <color theme="1"/>
        <rFont val="Calibri"/>
        <family val="2"/>
        <scheme val="minor"/>
      </rPr>
      <t>.</t>
    </r>
  </si>
  <si>
    <t>EP for PY 2020</t>
  </si>
  <si>
    <t>EP for PY 2021</t>
  </si>
  <si>
    <t>EP for PY 2022</t>
  </si>
  <si>
    <r>
      <t xml:space="preserve">EP @CRL: </t>
    </r>
    <r>
      <rPr>
        <sz val="11"/>
        <color rgb="FFFF0000"/>
        <rFont val="Calibri"/>
        <family val="2"/>
        <scheme val="minor"/>
      </rPr>
      <t xml:space="preserve">Rate &amp; Law Changes </t>
    </r>
    <r>
      <rPr>
        <sz val="11"/>
        <rFont val="Calibri"/>
        <family val="2"/>
        <scheme val="minor"/>
      </rPr>
      <t>(Annual Policies)</t>
    </r>
  </si>
  <si>
    <t>law change</t>
  </si>
  <si>
    <t>law change date</t>
  </si>
  <si>
    <t>Exam 5: Pricing - Chapter 5A</t>
  </si>
  <si>
    <t>Return to TOC</t>
  </si>
  <si>
    <t>|</t>
  </si>
  <si>
    <t>Step 1</t>
  </si>
  <si>
    <t xml:space="preserve"> calculate CRL as the product of rate changes</t>
  </si>
  <si>
    <t>A1</t>
  </si>
  <si>
    <t>A2</t>
  </si>
  <si>
    <t>A3</t>
  </si>
  <si>
    <t>A4</t>
  </si>
  <si>
    <t>A5</t>
  </si>
  <si>
    <t>A6</t>
  </si>
  <si>
    <t>A7</t>
  </si>
  <si>
    <t>A8</t>
  </si>
  <si>
    <t>CRL</t>
  </si>
  <si>
    <t>=</t>
  </si>
  <si>
    <t>x</t>
  </si>
  <si>
    <t>(1 + chg)</t>
  </si>
  <si>
    <t>2020 . 04 . 01</t>
  </si>
  <si>
    <t>C-1a</t>
  </si>
  <si>
    <t>C-1b</t>
  </si>
  <si>
    <t>C-1c</t>
  </si>
  <si>
    <t>C-1d</t>
  </si>
  <si>
    <t>Step 2a</t>
  </si>
  <si>
    <r>
      <t xml:space="preserve"> calculate ARL (Average Rate Level) for </t>
    </r>
    <r>
      <rPr>
        <b/>
        <sz val="11"/>
        <color rgb="FF0070C0"/>
        <rFont val="Calibri"/>
        <family val="2"/>
        <scheme val="minor"/>
      </rPr>
      <t>CY 2020</t>
    </r>
    <r>
      <rPr>
        <sz val="11"/>
        <color theme="1"/>
        <rFont val="Calibri"/>
        <family val="2"/>
        <scheme val="minor"/>
      </rPr>
      <t xml:space="preserve"> using simple geometry</t>
    </r>
  </si>
  <si>
    <t>C-1e</t>
  </si>
  <si>
    <t>C-1f</t>
  </si>
  <si>
    <t>Area 1</t>
  </si>
  <si>
    <t>2021 . 10 . 01</t>
  </si>
  <si>
    <t>C-1g</t>
  </si>
  <si>
    <t>Area 2</t>
  </si>
  <si>
    <t>Case</t>
  </si>
  <si>
    <t>diagram</t>
  </si>
  <si>
    <t>ARL 2020</t>
  </si>
  <si>
    <t>( Area 1</t>
  </si>
  <si>
    <t>rt level 1 )</t>
  </si>
  <si>
    <t>+</t>
  </si>
  <si>
    <t>( Area 2</t>
  </si>
  <si>
    <t>rt level 2 )</t>
  </si>
  <si>
    <t>CY-CRL-C-1a</t>
  </si>
  <si>
    <t>CY-CRL-C-1b</t>
  </si>
  <si>
    <t>CY-CRL-C-1c</t>
  </si>
  <si>
    <t>CY-CRL-C-1d</t>
  </si>
  <si>
    <t>Step 2b</t>
  </si>
  <si>
    <r>
      <t xml:space="preserve"> calculate ARL (Average Rate Level) for </t>
    </r>
    <r>
      <rPr>
        <b/>
        <sz val="11"/>
        <color rgb="FF0070C0"/>
        <rFont val="Calibri"/>
        <family val="2"/>
        <scheme val="minor"/>
      </rPr>
      <t>CY 2021</t>
    </r>
    <r>
      <rPr>
        <sz val="11"/>
        <color theme="1"/>
        <rFont val="Calibri"/>
        <family val="2"/>
        <scheme val="minor"/>
      </rPr>
      <t xml:space="preserve"> using simple geometry</t>
    </r>
  </si>
  <si>
    <t>CY-CRL-C-1e</t>
  </si>
  <si>
    <t>CY-CRL-C-1f_v2</t>
  </si>
  <si>
    <t>Area 3</t>
  </si>
  <si>
    <t>CY-CRL-C-1g_v2</t>
  </si>
  <si>
    <t>Area 4</t>
  </si>
  <si>
    <t>ARL 2021</t>
  </si>
  <si>
    <t>( Area 3</t>
  </si>
  <si>
    <t>Step 3</t>
  </si>
  <si>
    <t xml:space="preserve"> calculate CRLFs (Current Rate Level Factos), also called OLFs (On-Level Factors)</t>
  </si>
  <si>
    <t>CRLF 2020</t>
  </si>
  <si>
    <t>/</t>
  </si>
  <si>
    <t>CRLF 2021</t>
  </si>
  <si>
    <t>Step 4</t>
  </si>
  <si>
    <t xml:space="preserve"> calculate EP @ CRL</t>
  </si>
  <si>
    <t>EP 2020 @ CRL</t>
  </si>
  <si>
    <t>EP 2020</t>
  </si>
  <si>
    <t>CRLF '20</t>
  </si>
  <si>
    <t>EP 2021 @ CRL</t>
  </si>
  <si>
    <t>EP 2021</t>
  </si>
  <si>
    <t>CRLF '21</t>
  </si>
  <si>
    <t>(final answers)</t>
  </si>
  <si>
    <t>A9</t>
  </si>
  <si>
    <t>(1 + chg1)</t>
  </si>
  <si>
    <t>(1 + chg2)</t>
  </si>
  <si>
    <t>C-2a</t>
  </si>
  <si>
    <t>2022 . 01 . 01</t>
  </si>
  <si>
    <t>C-2b</t>
  </si>
  <si>
    <t>C-2c</t>
  </si>
  <si>
    <t>C-2d</t>
  </si>
  <si>
    <t>C-2e</t>
  </si>
  <si>
    <t>rate level 1</t>
  </si>
  <si>
    <t>CY-CRL-C-2a_v03</t>
  </si>
  <si>
    <t>rt level 3 )</t>
  </si>
  <si>
    <t>rate level 2</t>
  </si>
  <si>
    <t>CY-CRL-C-2b_v03</t>
  </si>
  <si>
    <t>rate level 3</t>
  </si>
  <si>
    <t>CY-CRL-C-2c_v03</t>
  </si>
  <si>
    <t>CY-CRL-C-2d_v04</t>
  </si>
  <si>
    <t>CY-CRL-C-2e_v03</t>
  </si>
  <si>
    <t>Area 5</t>
  </si>
  <si>
    <t>Area 6</t>
  </si>
  <si>
    <t>( Area 4</t>
  </si>
  <si>
    <t>( Area 5</t>
  </si>
  <si>
    <t>( Area 6</t>
  </si>
  <si>
    <t>Step 2c</t>
  </si>
  <si>
    <r>
      <t xml:space="preserve"> calculate ARL (Average Rate Level) for </t>
    </r>
    <r>
      <rPr>
        <b/>
        <sz val="11"/>
        <color rgb="FF0070C0"/>
        <rFont val="Calibri"/>
        <family val="2"/>
        <scheme val="minor"/>
      </rPr>
      <t>CY 2022</t>
    </r>
    <r>
      <rPr>
        <sz val="11"/>
        <color theme="1"/>
        <rFont val="Calibri"/>
        <family val="2"/>
        <scheme val="minor"/>
      </rPr>
      <t xml:space="preserve"> using simple geometry</t>
    </r>
  </si>
  <si>
    <t>Area 7</t>
  </si>
  <si>
    <t>Area 8</t>
  </si>
  <si>
    <t>Area 9</t>
  </si>
  <si>
    <t>( Area 7</t>
  </si>
  <si>
    <t>( Area 8</t>
  </si>
  <si>
    <t>( Area 9</t>
  </si>
  <si>
    <t>CRLF 2022</t>
  </si>
  <si>
    <t>C-3a</t>
  </si>
  <si>
    <t>2021 . 02 . 01</t>
  </si>
  <si>
    <t>C-3b</t>
  </si>
  <si>
    <t>C-3c</t>
  </si>
  <si>
    <t>2022 . 03 . 01</t>
  </si>
  <si>
    <t>C-3d</t>
  </si>
  <si>
    <t>C-3e</t>
  </si>
  <si>
    <t>CY-CRL-C-3a</t>
  </si>
  <si>
    <t>CY-CRL-C-3b</t>
  </si>
  <si>
    <t>CY-CRL-C-3c</t>
  </si>
  <si>
    <t>CY-CRL-C-3d</t>
  </si>
  <si>
    <t>CY-CRL-C-3e</t>
  </si>
  <si>
    <t>2020 . 08 . 01</t>
  </si>
  <si>
    <t>2021 . 06 . 01</t>
  </si>
  <si>
    <t>2021 . 05 . 01</t>
  </si>
  <si>
    <t>2022 . 07 . 01</t>
  </si>
  <si>
    <t>PY-CRL-C-4a</t>
  </si>
  <si>
    <t>PY-CRL-C-4b</t>
  </si>
  <si>
    <t>PY-CRL-C-4c</t>
  </si>
  <si>
    <t>PY-CRL-C-4d</t>
  </si>
  <si>
    <t>PY-CRL-C-4e</t>
  </si>
  <si>
    <t>C-5a</t>
  </si>
  <si>
    <t>C-5b</t>
  </si>
  <si>
    <t>2022 . 06 . 01</t>
  </si>
  <si>
    <t>C-5c</t>
  </si>
  <si>
    <t>C-5d</t>
  </si>
  <si>
    <t>2020 . 05 . 01</t>
  </si>
  <si>
    <t>C-5e</t>
  </si>
  <si>
    <t>rate level</t>
  </si>
  <si>
    <t>1a</t>
  </si>
  <si>
    <t>1b</t>
  </si>
  <si>
    <t>2a</t>
  </si>
  <si>
    <t>2b</t>
  </si>
  <si>
    <t>rt lvl 1a )</t>
  </si>
  <si>
    <t>rt lvl 1b )</t>
  </si>
  <si>
    <t>rate level 1a</t>
  </si>
  <si>
    <t>CY-CRL-C-5a</t>
  </si>
  <si>
    <t>rate level 1b</t>
  </si>
  <si>
    <t>CY-CRL-C-5b</t>
  </si>
  <si>
    <t>rate level 2a</t>
  </si>
  <si>
    <t>CY-CRL-C-5c</t>
  </si>
  <si>
    <t>rate level 2b</t>
  </si>
  <si>
    <t>CY-CRL-C-5d</t>
  </si>
  <si>
    <t>CY-CRL-C-5e</t>
  </si>
  <si>
    <t>rt lvl 2a )</t>
  </si>
  <si>
    <t>rt lvl 2b )</t>
  </si>
  <si>
    <t>ARL 2022</t>
  </si>
  <si>
    <t>CRLF '22</t>
  </si>
  <si>
    <t>EP 2022</t>
  </si>
  <si>
    <t>EP 2022 @ CRL</t>
  </si>
  <si>
    <t>Calculate EP @ Current Rate Level for CY 2020 and 2021 assuming annual policies and 2 rate changes.</t>
  </si>
  <si>
    <r>
      <t xml:space="preserve">EP @CRL: </t>
    </r>
    <r>
      <rPr>
        <sz val="11"/>
        <color rgb="FFFF0000"/>
        <rFont val="Calibri"/>
        <family val="2"/>
        <scheme val="minor"/>
      </rPr>
      <t>6-Month Policies</t>
    </r>
    <r>
      <rPr>
        <sz val="11"/>
        <color theme="1"/>
        <rFont val="Calibri"/>
        <family val="2"/>
        <scheme val="minor"/>
      </rPr>
      <t xml:space="preserve"> with 2 Rate Changes</t>
    </r>
  </si>
  <si>
    <r>
      <t xml:space="preserve">Calculate EP @ Current Rate Level for CY 2020 and 2021 assuming </t>
    </r>
    <r>
      <rPr>
        <sz val="11"/>
        <color rgb="FFFF0000"/>
        <rFont val="Calibri"/>
        <family val="2"/>
        <scheme val="minor"/>
      </rPr>
      <t>annual policies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</si>
</sst>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.0000"/>
    <numFmt numFmtId="166" formatCode="0.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0.59999389629810485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" fillId="7" borderId="0" applyNumberFormat="0" applyBorder="0" applyAlignment="0" applyProtection="0"/>
  </cellStyleXfs>
  <cellXfs count="51">
    <xf numFmtId="0" fontId="0" fillId="0" borderId="0" xfId="0"/>
    <xf numFmtId="0" fontId="0" fillId="2" borderId="0" xfId="0" applyFont="1" applyFill="1"/>
    <xf numFmtId="0" fontId="0" fillId="2" borderId="0" xfId="0" applyFont="1" applyFill="1" applyBorder="1"/>
    <xf numFmtId="0" fontId="3" fillId="2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3" fillId="0" borderId="0" xfId="0" applyFont="1"/>
    <xf numFmtId="0" fontId="0" fillId="0" borderId="0" xfId="0" applyFont="1"/>
    <xf numFmtId="0" fontId="5" fillId="0" borderId="0" xfId="0" applyFont="1"/>
    <xf numFmtId="3" fontId="0" fillId="0" borderId="0" xfId="0" applyNumberFormat="1" applyFont="1"/>
    <xf numFmtId="3" fontId="0" fillId="0" borderId="0" xfId="0" applyNumberFormat="1" applyFont="1" applyAlignment="1">
      <alignment horizontal="center"/>
    </xf>
    <xf numFmtId="3" fontId="0" fillId="0" borderId="0" xfId="0" applyNumberFormat="1"/>
    <xf numFmtId="3" fontId="3" fillId="0" borderId="0" xfId="0" applyNumberFormat="1" applyFont="1"/>
    <xf numFmtId="3" fontId="0" fillId="3" borderId="0" xfId="0" applyNumberFormat="1" applyFont="1" applyFill="1"/>
    <xf numFmtId="9" fontId="6" fillId="3" borderId="0" xfId="1" applyFont="1" applyFill="1" applyAlignment="1">
      <alignment horizontal="center"/>
    </xf>
    <xf numFmtId="0" fontId="8" fillId="2" borderId="0" xfId="2" applyFill="1" applyAlignment="1">
      <alignment horizontal="center"/>
    </xf>
    <xf numFmtId="0" fontId="0" fillId="2" borderId="0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0" fillId="0" borderId="0" xfId="0" applyFont="1" applyAlignment="1">
      <alignment horizontal="center"/>
    </xf>
    <xf numFmtId="0" fontId="11" fillId="6" borderId="0" xfId="5" applyAlignment="1">
      <alignment horizontal="center"/>
    </xf>
    <xf numFmtId="0" fontId="0" fillId="3" borderId="0" xfId="0" applyFont="1" applyFill="1"/>
    <xf numFmtId="0" fontId="0" fillId="3" borderId="0" xfId="0" applyFont="1" applyFill="1" applyAlignment="1">
      <alignment horizontal="center"/>
    </xf>
    <xf numFmtId="3" fontId="0" fillId="0" borderId="0" xfId="0" applyNumberFormat="1" applyFont="1" applyAlignment="1">
      <alignment horizontal="left"/>
    </xf>
    <xf numFmtId="3" fontId="0" fillId="0" borderId="0" xfId="0" quotePrefix="1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165" fontId="0" fillId="0" borderId="0" xfId="0" applyNumberFormat="1" applyFont="1" applyAlignment="1">
      <alignment horizontal="center"/>
    </xf>
    <xf numFmtId="4" fontId="0" fillId="0" borderId="0" xfId="0" applyNumberFormat="1" applyFont="1" applyAlignment="1">
      <alignment horizontal="center"/>
    </xf>
    <xf numFmtId="0" fontId="1" fillId="7" borderId="0" xfId="6" applyAlignment="1">
      <alignment horizontal="center"/>
    </xf>
    <xf numFmtId="165" fontId="0" fillId="0" borderId="0" xfId="0" applyNumberFormat="1" applyFont="1"/>
    <xf numFmtId="3" fontId="0" fillId="0" borderId="0" xfId="0" applyNumberFormat="1" applyFont="1" applyBorder="1"/>
    <xf numFmtId="3" fontId="0" fillId="0" borderId="0" xfId="0" applyNumberFormat="1" applyFont="1" applyAlignment="1">
      <alignment horizontal="right"/>
    </xf>
    <xf numFmtId="3" fontId="0" fillId="0" borderId="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right"/>
    </xf>
    <xf numFmtId="0" fontId="0" fillId="0" borderId="0" xfId="0" applyFont="1" applyAlignment="1">
      <alignment horizontal="left"/>
    </xf>
    <xf numFmtId="165" fontId="0" fillId="0" borderId="0" xfId="0" applyNumberFormat="1" applyFont="1" applyAlignment="1">
      <alignment horizontal="left"/>
    </xf>
    <xf numFmtId="0" fontId="0" fillId="7" borderId="0" xfId="6" applyFont="1" applyAlignment="1">
      <alignment horizontal="center"/>
    </xf>
    <xf numFmtId="0" fontId="0" fillId="0" borderId="0" xfId="0" quotePrefix="1" applyFont="1"/>
    <xf numFmtId="3" fontId="10" fillId="5" borderId="0" xfId="4" applyNumberFormat="1" applyAlignment="1">
      <alignment horizontal="center"/>
    </xf>
    <xf numFmtId="3" fontId="9" fillId="4" borderId="0" xfId="3" applyNumberFormat="1"/>
    <xf numFmtId="164" fontId="9" fillId="4" borderId="0" xfId="3" applyNumberFormat="1" applyAlignment="1">
      <alignment horizontal="center"/>
    </xf>
    <xf numFmtId="3" fontId="2" fillId="0" borderId="0" xfId="0" applyNumberFormat="1" applyFont="1"/>
    <xf numFmtId="0" fontId="9" fillId="4" borderId="0" xfId="3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65" fontId="0" fillId="0" borderId="2" xfId="0" applyNumberFormat="1" applyFont="1" applyBorder="1" applyAlignment="1">
      <alignment horizontal="center"/>
    </xf>
    <xf numFmtId="166" fontId="0" fillId="0" borderId="0" xfId="0" applyNumberFormat="1" applyFont="1" applyAlignment="1">
      <alignment horizontal="center"/>
    </xf>
    <xf numFmtId="0" fontId="0" fillId="0" borderId="0" xfId="0" quotePrefix="1" applyFont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8" fillId="0" borderId="0" xfId="2" applyAlignment="1">
      <alignment horizontal="right"/>
    </xf>
  </cellXfs>
  <cellStyles count="7">
    <cellStyle name="40% - Accent1" xfId="6" builtinId="31"/>
    <cellStyle name="Bad" xfId="4" builtinId="27"/>
    <cellStyle name="Good" xfId="3" builtinId="26"/>
    <cellStyle name="Hyperlink" xfId="2" builtinId="8"/>
    <cellStyle name="Neutral" xfId="5" builtinId="28"/>
    <cellStyle name="Normal" xfId="0" builtinId="0"/>
    <cellStyle name="Percent" xfId="1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2</xdr:col>
      <xdr:colOff>914189</xdr:colOff>
      <xdr:row>4</xdr:row>
      <xdr:rowOff>70486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1750"/>
          <a:ext cx="3334597" cy="800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/>
  </sheetPr>
  <dimension ref="A5:C130"/>
  <sheetViews>
    <sheetView tabSelected="1" zoomScale="90" zoomScaleNormal="90" workbookViewId="0">
      <selection activeCell="A10" sqref="A10"/>
    </sheetView>
  </sheetViews>
  <sheetFormatPr defaultRowHeight="15" x14ac:dyDescent="0.25"/>
  <cols>
    <col min="1" max="1" width="13.5703125" style="1" customWidth="1"/>
    <col min="2" max="2" width="22.7109375" style="17" customWidth="1"/>
    <col min="3" max="3" width="58.28515625" style="2" bestFit="1" customWidth="1"/>
    <col min="4" max="16384" width="9.140625" style="1"/>
  </cols>
  <sheetData>
    <row r="5" spans="1:3" x14ac:dyDescent="0.25">
      <c r="A5" s="49" t="s">
        <v>48</v>
      </c>
      <c r="B5" s="49"/>
      <c r="C5" s="49"/>
    </row>
    <row r="6" spans="1:3" ht="21" customHeight="1" x14ac:dyDescent="0.25">
      <c r="A6" s="49"/>
      <c r="B6" s="49"/>
      <c r="C6" s="49"/>
    </row>
    <row r="8" spans="1:3" x14ac:dyDescent="0.25">
      <c r="A8" s="2"/>
      <c r="B8" s="15"/>
    </row>
    <row r="9" spans="1:3" x14ac:dyDescent="0.25">
      <c r="A9" s="3" t="s">
        <v>0</v>
      </c>
      <c r="B9" s="16" t="s">
        <v>1</v>
      </c>
      <c r="C9" s="3" t="s">
        <v>2</v>
      </c>
    </row>
    <row r="10" spans="1:3" x14ac:dyDescent="0.25">
      <c r="A10" s="14">
        <v>1</v>
      </c>
      <c r="B10" s="15" t="s">
        <v>3</v>
      </c>
      <c r="C10" s="2" t="s">
        <v>4</v>
      </c>
    </row>
    <row r="11" spans="1:3" x14ac:dyDescent="0.25">
      <c r="A11" s="14">
        <v>2</v>
      </c>
      <c r="B11" s="15" t="s">
        <v>5</v>
      </c>
      <c r="C11" s="2" t="s">
        <v>6</v>
      </c>
    </row>
    <row r="12" spans="1:3" x14ac:dyDescent="0.25">
      <c r="A12" s="14">
        <v>3</v>
      </c>
      <c r="B12" s="15" t="s">
        <v>7</v>
      </c>
      <c r="C12" s="2" t="s">
        <v>8</v>
      </c>
    </row>
    <row r="13" spans="1:3" x14ac:dyDescent="0.25">
      <c r="A13" s="14">
        <v>4</v>
      </c>
      <c r="B13" s="15" t="s">
        <v>9</v>
      </c>
      <c r="C13" s="2" t="s">
        <v>10</v>
      </c>
    </row>
    <row r="14" spans="1:3" x14ac:dyDescent="0.25">
      <c r="A14" s="14">
        <v>5</v>
      </c>
      <c r="B14" s="15" t="s">
        <v>11</v>
      </c>
      <c r="C14" s="2" t="s">
        <v>12</v>
      </c>
    </row>
    <row r="15" spans="1:3" x14ac:dyDescent="0.25">
      <c r="A15" s="14"/>
    </row>
    <row r="16" spans="1:3" x14ac:dyDescent="0.25">
      <c r="A16" s="14"/>
    </row>
    <row r="17" spans="1:2" x14ac:dyDescent="0.25">
      <c r="A17" s="14"/>
    </row>
    <row r="18" spans="1:2" x14ac:dyDescent="0.25">
      <c r="A18" s="4"/>
      <c r="B18" s="15"/>
    </row>
    <row r="19" spans="1:2" x14ac:dyDescent="0.25">
      <c r="A19" s="4"/>
      <c r="B19" s="15"/>
    </row>
    <row r="20" spans="1:2" x14ac:dyDescent="0.25">
      <c r="A20" s="4"/>
      <c r="B20" s="15"/>
    </row>
    <row r="21" spans="1:2" x14ac:dyDescent="0.25">
      <c r="A21" s="4"/>
      <c r="B21" s="15"/>
    </row>
    <row r="22" spans="1:2" x14ac:dyDescent="0.25">
      <c r="A22" s="4"/>
      <c r="B22" s="15"/>
    </row>
    <row r="23" spans="1:2" x14ac:dyDescent="0.25">
      <c r="A23" s="4"/>
      <c r="B23" s="15"/>
    </row>
    <row r="24" spans="1:2" x14ac:dyDescent="0.25">
      <c r="A24" s="4"/>
      <c r="B24" s="15"/>
    </row>
    <row r="25" spans="1:2" x14ac:dyDescent="0.25">
      <c r="A25" s="4"/>
      <c r="B25" s="15"/>
    </row>
    <row r="26" spans="1:2" x14ac:dyDescent="0.25">
      <c r="A26" s="4"/>
      <c r="B26" s="15"/>
    </row>
    <row r="27" spans="1:2" x14ac:dyDescent="0.25">
      <c r="A27" s="4"/>
      <c r="B27" s="15"/>
    </row>
    <row r="28" spans="1:2" x14ac:dyDescent="0.25">
      <c r="A28" s="4"/>
      <c r="B28" s="15"/>
    </row>
    <row r="29" spans="1:2" x14ac:dyDescent="0.25">
      <c r="A29" s="4"/>
      <c r="B29" s="15"/>
    </row>
    <row r="30" spans="1:2" x14ac:dyDescent="0.25">
      <c r="A30" s="4"/>
      <c r="B30" s="15"/>
    </row>
    <row r="31" spans="1:2" x14ac:dyDescent="0.25">
      <c r="A31" s="4"/>
      <c r="B31" s="15"/>
    </row>
    <row r="32" spans="1:2" x14ac:dyDescent="0.25">
      <c r="A32" s="4"/>
      <c r="B32" s="15"/>
    </row>
    <row r="33" spans="1:2" x14ac:dyDescent="0.25">
      <c r="A33" s="4"/>
      <c r="B33" s="15"/>
    </row>
    <row r="34" spans="1:2" x14ac:dyDescent="0.25">
      <c r="A34" s="4"/>
      <c r="B34" s="15"/>
    </row>
    <row r="35" spans="1:2" x14ac:dyDescent="0.25">
      <c r="A35" s="4"/>
      <c r="B35" s="15"/>
    </row>
    <row r="36" spans="1:2" x14ac:dyDescent="0.25">
      <c r="A36" s="4"/>
      <c r="B36" s="15"/>
    </row>
    <row r="37" spans="1:2" x14ac:dyDescent="0.25">
      <c r="A37" s="4"/>
      <c r="B37" s="15"/>
    </row>
    <row r="38" spans="1:2" x14ac:dyDescent="0.25">
      <c r="A38" s="4"/>
      <c r="B38" s="15"/>
    </row>
    <row r="39" spans="1:2" x14ac:dyDescent="0.25">
      <c r="A39" s="4"/>
      <c r="B39" s="15"/>
    </row>
    <row r="40" spans="1:2" x14ac:dyDescent="0.25">
      <c r="A40" s="4"/>
      <c r="B40" s="15"/>
    </row>
    <row r="41" spans="1:2" x14ac:dyDescent="0.25">
      <c r="A41" s="4"/>
      <c r="B41" s="15"/>
    </row>
    <row r="42" spans="1:2" x14ac:dyDescent="0.25">
      <c r="A42" s="4"/>
      <c r="B42" s="15"/>
    </row>
    <row r="43" spans="1:2" x14ac:dyDescent="0.25">
      <c r="A43" s="4"/>
      <c r="B43" s="15"/>
    </row>
    <row r="44" spans="1:2" x14ac:dyDescent="0.25">
      <c r="A44" s="4"/>
      <c r="B44" s="15"/>
    </row>
    <row r="45" spans="1:2" x14ac:dyDescent="0.25">
      <c r="A45" s="4"/>
      <c r="B45" s="15"/>
    </row>
    <row r="46" spans="1:2" x14ac:dyDescent="0.25">
      <c r="A46" s="4"/>
      <c r="B46" s="15"/>
    </row>
    <row r="47" spans="1:2" x14ac:dyDescent="0.25">
      <c r="A47" s="4"/>
      <c r="B47" s="15"/>
    </row>
    <row r="48" spans="1:2" x14ac:dyDescent="0.25">
      <c r="A48" s="4"/>
      <c r="B48" s="15"/>
    </row>
    <row r="49" spans="1:2" x14ac:dyDescent="0.25">
      <c r="A49" s="4"/>
      <c r="B49" s="15"/>
    </row>
    <row r="50" spans="1:2" x14ac:dyDescent="0.25">
      <c r="A50" s="4"/>
      <c r="B50" s="15"/>
    </row>
    <row r="51" spans="1:2" x14ac:dyDescent="0.25">
      <c r="A51" s="4"/>
      <c r="B51" s="15"/>
    </row>
    <row r="52" spans="1:2" x14ac:dyDescent="0.25">
      <c r="A52" s="4"/>
      <c r="B52" s="15"/>
    </row>
    <row r="53" spans="1:2" x14ac:dyDescent="0.25">
      <c r="A53" s="4"/>
      <c r="B53" s="15"/>
    </row>
    <row r="54" spans="1:2" x14ac:dyDescent="0.25">
      <c r="A54" s="4"/>
      <c r="B54" s="15"/>
    </row>
    <row r="55" spans="1:2" x14ac:dyDescent="0.25">
      <c r="A55" s="4"/>
      <c r="B55" s="15"/>
    </row>
    <row r="56" spans="1:2" x14ac:dyDescent="0.25">
      <c r="A56" s="4"/>
      <c r="B56" s="15"/>
    </row>
    <row r="57" spans="1:2" x14ac:dyDescent="0.25">
      <c r="A57" s="4"/>
      <c r="B57" s="15"/>
    </row>
    <row r="58" spans="1:2" x14ac:dyDescent="0.25">
      <c r="A58" s="4"/>
      <c r="B58" s="15"/>
    </row>
    <row r="59" spans="1:2" x14ac:dyDescent="0.25">
      <c r="A59" s="4"/>
      <c r="B59" s="15"/>
    </row>
    <row r="60" spans="1:2" x14ac:dyDescent="0.25">
      <c r="A60" s="4"/>
      <c r="B60" s="15"/>
    </row>
    <row r="61" spans="1:2" x14ac:dyDescent="0.25">
      <c r="A61" s="4"/>
      <c r="B61" s="15"/>
    </row>
    <row r="62" spans="1:2" x14ac:dyDescent="0.25">
      <c r="A62" s="4"/>
      <c r="B62" s="15"/>
    </row>
    <row r="63" spans="1:2" x14ac:dyDescent="0.25">
      <c r="A63" s="4"/>
      <c r="B63" s="15"/>
    </row>
    <row r="64" spans="1:2" x14ac:dyDescent="0.25">
      <c r="A64" s="4"/>
      <c r="B64" s="15"/>
    </row>
    <row r="65" spans="1:2" x14ac:dyDescent="0.25">
      <c r="A65" s="4"/>
      <c r="B65" s="15"/>
    </row>
    <row r="66" spans="1:2" x14ac:dyDescent="0.25">
      <c r="A66" s="4"/>
      <c r="B66" s="15"/>
    </row>
    <row r="67" spans="1:2" x14ac:dyDescent="0.25">
      <c r="A67" s="4"/>
      <c r="B67" s="15"/>
    </row>
    <row r="68" spans="1:2" x14ac:dyDescent="0.25">
      <c r="A68" s="4"/>
      <c r="B68" s="15"/>
    </row>
    <row r="69" spans="1:2" x14ac:dyDescent="0.25">
      <c r="A69" s="4"/>
      <c r="B69" s="15"/>
    </row>
    <row r="70" spans="1:2" x14ac:dyDescent="0.25">
      <c r="A70" s="4"/>
      <c r="B70" s="15"/>
    </row>
    <row r="71" spans="1:2" x14ac:dyDescent="0.25">
      <c r="A71" s="4"/>
      <c r="B71" s="15"/>
    </row>
    <row r="72" spans="1:2" x14ac:dyDescent="0.25">
      <c r="A72" s="4"/>
      <c r="B72" s="15"/>
    </row>
    <row r="73" spans="1:2" x14ac:dyDescent="0.25">
      <c r="A73" s="4"/>
      <c r="B73" s="15"/>
    </row>
    <row r="74" spans="1:2" x14ac:dyDescent="0.25">
      <c r="A74" s="4"/>
      <c r="B74" s="15"/>
    </row>
    <row r="75" spans="1:2" x14ac:dyDescent="0.25">
      <c r="A75" s="4"/>
      <c r="B75" s="15"/>
    </row>
    <row r="76" spans="1:2" x14ac:dyDescent="0.25">
      <c r="A76" s="4"/>
      <c r="B76" s="15"/>
    </row>
    <row r="77" spans="1:2" x14ac:dyDescent="0.25">
      <c r="A77" s="4"/>
      <c r="B77" s="15"/>
    </row>
    <row r="78" spans="1:2" x14ac:dyDescent="0.25">
      <c r="A78" s="4"/>
      <c r="B78" s="15"/>
    </row>
    <row r="79" spans="1:2" x14ac:dyDescent="0.25">
      <c r="A79" s="4"/>
      <c r="B79" s="15"/>
    </row>
    <row r="80" spans="1:2" x14ac:dyDescent="0.25">
      <c r="A80" s="4"/>
      <c r="B80" s="15"/>
    </row>
    <row r="81" spans="1:2" x14ac:dyDescent="0.25">
      <c r="A81" s="4"/>
      <c r="B81" s="15"/>
    </row>
    <row r="82" spans="1:2" x14ac:dyDescent="0.25">
      <c r="A82" s="4"/>
      <c r="B82" s="15"/>
    </row>
    <row r="83" spans="1:2" x14ac:dyDescent="0.25">
      <c r="A83" s="4"/>
      <c r="B83" s="15"/>
    </row>
    <row r="84" spans="1:2" x14ac:dyDescent="0.25">
      <c r="A84" s="4"/>
      <c r="B84" s="15"/>
    </row>
    <row r="85" spans="1:2" x14ac:dyDescent="0.25">
      <c r="A85" s="4"/>
      <c r="B85" s="15"/>
    </row>
    <row r="86" spans="1:2" x14ac:dyDescent="0.25">
      <c r="A86" s="4"/>
      <c r="B86" s="15"/>
    </row>
    <row r="88" spans="1:2" x14ac:dyDescent="0.25">
      <c r="A88" s="4"/>
    </row>
    <row r="89" spans="1:2" x14ac:dyDescent="0.25">
      <c r="A89" s="4"/>
    </row>
    <row r="90" spans="1:2" x14ac:dyDescent="0.25">
      <c r="A90" s="4"/>
    </row>
    <row r="91" spans="1:2" x14ac:dyDescent="0.25">
      <c r="A91" s="4"/>
    </row>
    <row r="92" spans="1:2" x14ac:dyDescent="0.25">
      <c r="A92" s="4"/>
    </row>
    <row r="93" spans="1:2" x14ac:dyDescent="0.25">
      <c r="A93" s="4"/>
    </row>
    <row r="94" spans="1:2" x14ac:dyDescent="0.25">
      <c r="A94" s="4"/>
    </row>
    <row r="95" spans="1:2" x14ac:dyDescent="0.25">
      <c r="A95" s="4"/>
    </row>
    <row r="96" spans="1:2" x14ac:dyDescent="0.25">
      <c r="A96" s="4"/>
    </row>
    <row r="97" spans="1:1" x14ac:dyDescent="0.25">
      <c r="A97" s="4"/>
    </row>
    <row r="98" spans="1:1" x14ac:dyDescent="0.25">
      <c r="A98" s="4"/>
    </row>
    <row r="99" spans="1:1" x14ac:dyDescent="0.25">
      <c r="A99" s="4"/>
    </row>
    <row r="100" spans="1:1" x14ac:dyDescent="0.25">
      <c r="A100" s="4"/>
    </row>
    <row r="101" spans="1:1" x14ac:dyDescent="0.25">
      <c r="A101" s="4"/>
    </row>
    <row r="102" spans="1:1" x14ac:dyDescent="0.25">
      <c r="A102" s="4"/>
    </row>
    <row r="103" spans="1:1" x14ac:dyDescent="0.25">
      <c r="A103" s="4"/>
    </row>
    <row r="104" spans="1:1" x14ac:dyDescent="0.25">
      <c r="A104" s="4"/>
    </row>
    <row r="105" spans="1:1" x14ac:dyDescent="0.25">
      <c r="A105" s="4"/>
    </row>
    <row r="106" spans="1:1" x14ac:dyDescent="0.25">
      <c r="A106" s="4"/>
    </row>
    <row r="107" spans="1:1" x14ac:dyDescent="0.25">
      <c r="A107" s="4"/>
    </row>
    <row r="108" spans="1:1" x14ac:dyDescent="0.25">
      <c r="A108" s="4"/>
    </row>
    <row r="109" spans="1:1" x14ac:dyDescent="0.25">
      <c r="A109" s="4"/>
    </row>
    <row r="110" spans="1:1" x14ac:dyDescent="0.25">
      <c r="A110" s="4"/>
    </row>
    <row r="111" spans="1:1" x14ac:dyDescent="0.25">
      <c r="A111" s="4"/>
    </row>
    <row r="112" spans="1:1" x14ac:dyDescent="0.25">
      <c r="A112" s="4"/>
    </row>
    <row r="113" spans="1:1" x14ac:dyDescent="0.25">
      <c r="A113" s="4"/>
    </row>
    <row r="114" spans="1:1" x14ac:dyDescent="0.25">
      <c r="A114" s="4"/>
    </row>
    <row r="115" spans="1:1" x14ac:dyDescent="0.25">
      <c r="A115" s="4"/>
    </row>
    <row r="116" spans="1:1" x14ac:dyDescent="0.25">
      <c r="A116" s="4"/>
    </row>
    <row r="117" spans="1:1" x14ac:dyDescent="0.25">
      <c r="A117" s="4"/>
    </row>
    <row r="118" spans="1:1" x14ac:dyDescent="0.25">
      <c r="A118" s="4"/>
    </row>
    <row r="119" spans="1:1" x14ac:dyDescent="0.25">
      <c r="A119" s="4"/>
    </row>
    <row r="120" spans="1:1" x14ac:dyDescent="0.25">
      <c r="A120" s="4"/>
    </row>
    <row r="121" spans="1:1" x14ac:dyDescent="0.25">
      <c r="A121" s="4"/>
    </row>
    <row r="122" spans="1:1" x14ac:dyDescent="0.25">
      <c r="A122" s="4"/>
    </row>
    <row r="123" spans="1:1" x14ac:dyDescent="0.25">
      <c r="A123" s="4"/>
    </row>
    <row r="124" spans="1:1" x14ac:dyDescent="0.25">
      <c r="A124" s="4"/>
    </row>
    <row r="125" spans="1:1" x14ac:dyDescent="0.25">
      <c r="A125" s="4"/>
    </row>
    <row r="126" spans="1:1" x14ac:dyDescent="0.25">
      <c r="A126" s="4"/>
    </row>
    <row r="127" spans="1:1" x14ac:dyDescent="0.25">
      <c r="A127" s="4"/>
    </row>
    <row r="128" spans="1:1" x14ac:dyDescent="0.25">
      <c r="A128" s="4"/>
    </row>
    <row r="129" spans="1:1" x14ac:dyDescent="0.25">
      <c r="A129" s="4"/>
    </row>
    <row r="130" spans="1:1" x14ac:dyDescent="0.25">
      <c r="A130" s="4"/>
    </row>
  </sheetData>
  <mergeCells count="1">
    <mergeCell ref="A5:C6"/>
  </mergeCells>
  <hyperlinks>
    <hyperlink ref="A10" location="'W-05a'!A1" display="'W-05a'!A1"/>
    <hyperlink ref="A11" location="'W-05b'!A1" display="'W-05b'!A1"/>
    <hyperlink ref="A12" location="'W-05c'!A1" display="'W-05c'!A1"/>
    <hyperlink ref="A13" location="'W-05d'!A1" display="'W-05d'!A1"/>
    <hyperlink ref="A14" location="'W-05e'!A1" display="'W-05e'!A1"/>
  </hyperlinks>
  <pageMargins left="0.7" right="0.7" top="0.75" bottom="0.75" header="0.3" footer="0.3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</sheetPr>
  <dimension ref="A1:AM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23" width="9.140625" style="6" customWidth="1"/>
    <col min="24" max="24" width="9.140625" style="6"/>
    <col min="25" max="25" width="9.140625" style="6" customWidth="1"/>
    <col min="26" max="28" width="9.140625" style="6"/>
    <col min="29" max="29" width="12.7109375" style="6" customWidth="1"/>
    <col min="30" max="16384" width="9.140625" style="6"/>
  </cols>
  <sheetData>
    <row r="1" spans="1:39" x14ac:dyDescent="0.25">
      <c r="A1" s="5" t="s">
        <v>13</v>
      </c>
      <c r="C1" t="s">
        <v>30</v>
      </c>
      <c r="D1" s="7"/>
      <c r="E1" s="7"/>
      <c r="L1" s="50" t="s">
        <v>49</v>
      </c>
      <c r="M1" s="50"/>
      <c r="N1" s="18" t="s">
        <v>50</v>
      </c>
      <c r="AB1" s="18" t="s">
        <v>50</v>
      </c>
    </row>
    <row r="2" spans="1:39" x14ac:dyDescent="0.25">
      <c r="A2" s="5" t="s">
        <v>14</v>
      </c>
      <c r="C2" s="6" t="s">
        <v>15</v>
      </c>
      <c r="N2" s="18" t="s">
        <v>50</v>
      </c>
      <c r="AB2" s="18" t="s">
        <v>50</v>
      </c>
    </row>
    <row r="3" spans="1:39" x14ac:dyDescent="0.25">
      <c r="A3" s="5" t="s">
        <v>16</v>
      </c>
      <c r="C3" s="6" t="s">
        <v>4</v>
      </c>
      <c r="N3" s="18" t="s">
        <v>50</v>
      </c>
      <c r="O3" s="19" t="s">
        <v>51</v>
      </c>
      <c r="P3" s="6" t="s">
        <v>52</v>
      </c>
      <c r="AB3" s="18" t="s">
        <v>50</v>
      </c>
      <c r="AC3" s="20" t="s">
        <v>23</v>
      </c>
      <c r="AF3" s="21">
        <v>1</v>
      </c>
      <c r="AG3" s="21">
        <v>2</v>
      </c>
      <c r="AH3" s="21">
        <v>3</v>
      </c>
      <c r="AI3" s="21">
        <v>4</v>
      </c>
      <c r="AJ3" s="21">
        <v>5</v>
      </c>
      <c r="AK3" s="21">
        <v>6</v>
      </c>
      <c r="AL3" s="21">
        <v>7</v>
      </c>
      <c r="AM3" s="21">
        <v>8</v>
      </c>
    </row>
    <row r="4" spans="1:39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 t="s">
        <v>50</v>
      </c>
      <c r="AB4" s="9" t="s">
        <v>50</v>
      </c>
      <c r="AD4" s="10"/>
      <c r="AE4" s="18"/>
      <c r="AF4" s="18" t="s">
        <v>53</v>
      </c>
      <c r="AG4" s="18" t="s">
        <v>54</v>
      </c>
      <c r="AH4" s="18" t="s">
        <v>55</v>
      </c>
      <c r="AI4" s="18" t="s">
        <v>56</v>
      </c>
      <c r="AJ4" s="18" t="s">
        <v>57</v>
      </c>
      <c r="AK4" s="18" t="s">
        <v>58</v>
      </c>
      <c r="AL4" s="18" t="s">
        <v>59</v>
      </c>
      <c r="AM4" s="18" t="s">
        <v>60</v>
      </c>
    </row>
    <row r="5" spans="1:39" x14ac:dyDescent="0.25">
      <c r="A5" s="11" t="s">
        <v>17</v>
      </c>
      <c r="C5" s="8" t="s">
        <v>18</v>
      </c>
      <c r="D5" s="8"/>
      <c r="E5" s="8"/>
      <c r="F5" s="8"/>
      <c r="G5" s="8"/>
      <c r="H5" s="8"/>
      <c r="I5" s="8"/>
      <c r="J5" s="8"/>
      <c r="K5" s="8"/>
      <c r="L5" s="8"/>
      <c r="M5" s="10"/>
      <c r="N5" s="9" t="s">
        <v>50</v>
      </c>
      <c r="O5" s="8"/>
      <c r="P5" s="22" t="s">
        <v>61</v>
      </c>
      <c r="Q5" s="23" t="s">
        <v>62</v>
      </c>
      <c r="R5" s="24">
        <v>1</v>
      </c>
      <c r="S5" s="9" t="s">
        <v>63</v>
      </c>
      <c r="T5" s="9" t="s">
        <v>64</v>
      </c>
      <c r="U5" s="8"/>
      <c r="V5" s="8"/>
      <c r="W5" s="8"/>
      <c r="X5" s="8"/>
      <c r="Y5" s="8"/>
      <c r="Z5" s="8"/>
      <c r="AA5" s="8"/>
      <c r="AB5" s="9" t="s">
        <v>50</v>
      </c>
      <c r="AC5" s="6" t="s">
        <v>65</v>
      </c>
      <c r="AD5" s="21">
        <v>1</v>
      </c>
      <c r="AE5" s="18" t="s">
        <v>66</v>
      </c>
      <c r="AF5" s="25">
        <f>23/32</f>
        <v>0.71875</v>
      </c>
      <c r="AG5" s="25">
        <f>9/32</f>
        <v>0.28125</v>
      </c>
      <c r="AH5" s="25">
        <f>1/32</f>
        <v>3.125E-2</v>
      </c>
      <c r="AI5" s="25">
        <f>31/32</f>
        <v>0.96875</v>
      </c>
      <c r="AJ5" s="25"/>
      <c r="AK5" s="25"/>
      <c r="AL5" s="25"/>
      <c r="AM5" s="25"/>
    </row>
    <row r="6" spans="1:39" x14ac:dyDescent="0.25">
      <c r="C6" s="8"/>
      <c r="D6" s="8"/>
      <c r="E6" s="8"/>
      <c r="F6" s="8"/>
      <c r="G6" s="8"/>
      <c r="H6" s="8"/>
      <c r="I6" s="8"/>
      <c r="J6" s="8"/>
      <c r="K6" s="8"/>
      <c r="L6" s="8"/>
      <c r="M6" s="10"/>
      <c r="N6" s="9" t="s">
        <v>50</v>
      </c>
      <c r="O6" s="8"/>
      <c r="P6" s="8"/>
      <c r="Q6" s="23" t="s">
        <v>62</v>
      </c>
      <c r="R6" s="26">
        <v>1</v>
      </c>
      <c r="S6" s="9" t="s">
        <v>63</v>
      </c>
      <c r="T6" s="26">
        <f>1+E10</f>
        <v>0.96</v>
      </c>
      <c r="U6" s="8"/>
      <c r="V6" s="8"/>
      <c r="W6" s="8"/>
      <c r="X6" s="8"/>
      <c r="Y6" s="8"/>
      <c r="Z6" s="8"/>
      <c r="AA6" s="8"/>
      <c r="AB6" s="9" t="s">
        <v>50</v>
      </c>
      <c r="AC6" s="6" t="s">
        <v>19</v>
      </c>
      <c r="AD6" s="21">
        <v>2</v>
      </c>
      <c r="AE6" s="18" t="s">
        <v>67</v>
      </c>
      <c r="AF6" s="25">
        <f>7/8</f>
        <v>0.875</v>
      </c>
      <c r="AG6" s="25">
        <f>1/8</f>
        <v>0.125</v>
      </c>
      <c r="AH6" s="25">
        <f>1/8</f>
        <v>0.125</v>
      </c>
      <c r="AI6" s="25">
        <f>7/8</f>
        <v>0.875</v>
      </c>
      <c r="AJ6" s="25"/>
      <c r="AK6" s="25"/>
      <c r="AL6" s="25"/>
      <c r="AM6" s="25"/>
    </row>
    <row r="7" spans="1:39" x14ac:dyDescent="0.25">
      <c r="A7" s="11" t="s">
        <v>20</v>
      </c>
      <c r="C7" s="8" t="s">
        <v>21</v>
      </c>
      <c r="D7" s="8"/>
      <c r="E7" s="12">
        <v>130</v>
      </c>
      <c r="F7" s="8"/>
      <c r="G7" s="8" t="s">
        <v>22</v>
      </c>
      <c r="H7" s="8"/>
      <c r="I7" s="8"/>
      <c r="J7" s="8"/>
      <c r="K7" s="8"/>
      <c r="L7" s="8"/>
      <c r="M7" s="10"/>
      <c r="N7" s="9" t="s">
        <v>50</v>
      </c>
      <c r="O7" s="8"/>
      <c r="P7" s="8"/>
      <c r="Q7" s="23" t="s">
        <v>62</v>
      </c>
      <c r="R7" s="25">
        <f>R6*T6</f>
        <v>0.96</v>
      </c>
      <c r="S7" s="8"/>
      <c r="T7" s="8"/>
      <c r="U7" s="8"/>
      <c r="V7" s="8"/>
      <c r="W7" s="8"/>
      <c r="X7" s="8"/>
      <c r="Y7" s="8"/>
      <c r="Z7" s="8"/>
      <c r="AA7" s="8"/>
      <c r="AB7" s="9" t="s">
        <v>50</v>
      </c>
      <c r="AC7" s="6" t="s">
        <v>23</v>
      </c>
      <c r="AD7" s="21">
        <v>3</v>
      </c>
      <c r="AE7" s="18" t="s">
        <v>68</v>
      </c>
      <c r="AF7" s="25">
        <f>31/32</f>
        <v>0.96875</v>
      </c>
      <c r="AG7" s="25">
        <f>1/32</f>
        <v>3.125E-2</v>
      </c>
      <c r="AH7" s="25">
        <f>9/32</f>
        <v>0.28125</v>
      </c>
      <c r="AI7" s="25">
        <f>23/32</f>
        <v>0.71875</v>
      </c>
      <c r="AJ7" s="25"/>
      <c r="AK7" s="25"/>
      <c r="AL7" s="25"/>
      <c r="AM7" s="25"/>
    </row>
    <row r="8" spans="1:39" x14ac:dyDescent="0.25">
      <c r="A8" s="11"/>
      <c r="B8" s="10"/>
      <c r="C8" s="8" t="s">
        <v>24</v>
      </c>
      <c r="D8" s="8"/>
      <c r="E8" s="12">
        <v>260</v>
      </c>
      <c r="F8" s="8"/>
      <c r="G8" s="8"/>
      <c r="H8" s="8"/>
      <c r="I8" s="8"/>
      <c r="J8" s="8"/>
      <c r="K8" s="10"/>
      <c r="L8" s="10"/>
      <c r="M8" s="10"/>
      <c r="N8" s="9" t="s">
        <v>50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9" t="s">
        <v>50</v>
      </c>
      <c r="AC8" s="6" t="s">
        <v>25</v>
      </c>
      <c r="AD8" s="21">
        <v>4</v>
      </c>
      <c r="AE8" s="18" t="s">
        <v>69</v>
      </c>
      <c r="AF8" s="25">
        <v>1</v>
      </c>
      <c r="AG8" s="25">
        <v>0</v>
      </c>
      <c r="AH8" s="25">
        <v>0.5</v>
      </c>
      <c r="AI8" s="25">
        <v>0.5</v>
      </c>
      <c r="AJ8" s="25"/>
      <c r="AK8" s="25"/>
      <c r="AL8" s="25"/>
      <c r="AM8" s="25"/>
    </row>
    <row r="9" spans="1:39" x14ac:dyDescent="0.25">
      <c r="A9" s="10"/>
      <c r="B9" s="10"/>
      <c r="C9" s="8"/>
      <c r="D9" s="8"/>
      <c r="E9" s="8"/>
      <c r="F9" s="8"/>
      <c r="G9" s="8"/>
      <c r="H9" s="8"/>
      <c r="I9" s="8"/>
      <c r="J9" s="8"/>
      <c r="K9" s="10"/>
      <c r="L9" s="10"/>
      <c r="M9" s="10"/>
      <c r="N9" s="9" t="s">
        <v>50</v>
      </c>
      <c r="O9" s="27" t="s">
        <v>70</v>
      </c>
      <c r="P9" s="8" t="s">
        <v>71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9" t="s">
        <v>50</v>
      </c>
      <c r="AC9" s="6" t="s">
        <v>26</v>
      </c>
      <c r="AD9" s="21">
        <v>5</v>
      </c>
      <c r="AE9" s="18" t="s">
        <v>72</v>
      </c>
      <c r="AF9" s="25">
        <v>1</v>
      </c>
      <c r="AG9" s="25">
        <v>0</v>
      </c>
      <c r="AH9" s="25">
        <v>0.71875</v>
      </c>
      <c r="AI9" s="25">
        <v>0.28125</v>
      </c>
      <c r="AJ9" s="25"/>
      <c r="AK9" s="25"/>
      <c r="AL9" s="25"/>
      <c r="AM9" s="25"/>
    </row>
    <row r="10" spans="1:39" x14ac:dyDescent="0.25">
      <c r="A10" s="10"/>
      <c r="B10" s="10"/>
      <c r="C10" s="8" t="s">
        <v>27</v>
      </c>
      <c r="D10" s="8"/>
      <c r="E10" s="13">
        <v>-0.04</v>
      </c>
      <c r="F10" s="8"/>
      <c r="G10" s="8"/>
      <c r="H10" s="8"/>
      <c r="I10" s="8"/>
      <c r="J10" s="8"/>
      <c r="K10" s="10"/>
      <c r="L10" s="10"/>
      <c r="M10" s="10"/>
      <c r="N10" s="9" t="s">
        <v>50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9" t="s">
        <v>50</v>
      </c>
      <c r="AC10" s="6" t="s">
        <v>28</v>
      </c>
      <c r="AD10" s="21">
        <v>6</v>
      </c>
      <c r="AE10" s="18" t="s">
        <v>73</v>
      </c>
      <c r="AF10" s="25">
        <v>1</v>
      </c>
      <c r="AG10" s="25">
        <v>0</v>
      </c>
      <c r="AH10" s="25">
        <f>7/8</f>
        <v>0.875</v>
      </c>
      <c r="AI10" s="25">
        <f>1/8</f>
        <v>0.125</v>
      </c>
      <c r="AJ10" s="25"/>
      <c r="AK10" s="25"/>
      <c r="AL10" s="25"/>
      <c r="AM10" s="25"/>
    </row>
    <row r="11" spans="1:39" x14ac:dyDescent="0.25">
      <c r="A11" s="10"/>
      <c r="B11" s="10"/>
      <c r="C11" s="8" t="s">
        <v>29</v>
      </c>
      <c r="D11" s="8"/>
      <c r="E11" s="12" t="s">
        <v>23</v>
      </c>
      <c r="F11" s="12"/>
      <c r="G11" s="8"/>
      <c r="H11" s="8"/>
      <c r="I11" s="8"/>
      <c r="J11" s="8"/>
      <c r="K11" s="10"/>
      <c r="L11" s="10"/>
      <c r="M11" s="10"/>
      <c r="N11" s="9" t="s">
        <v>50</v>
      </c>
      <c r="O11" s="8"/>
      <c r="P11" s="8" t="s">
        <v>74</v>
      </c>
      <c r="Q11" s="23" t="s">
        <v>62</v>
      </c>
      <c r="R11" s="28">
        <f>ROUND(VLOOKUP(E11,AC5:AM11,4,FALSE),4)</f>
        <v>0.96879999999999999</v>
      </c>
      <c r="S11" s="8"/>
      <c r="T11" s="8"/>
      <c r="U11" s="8"/>
      <c r="W11" s="29"/>
      <c r="X11" s="29"/>
      <c r="Y11" s="29"/>
      <c r="Z11" s="8"/>
      <c r="AA11" s="8"/>
      <c r="AB11" s="9" t="s">
        <v>50</v>
      </c>
      <c r="AC11" s="6" t="s">
        <v>75</v>
      </c>
      <c r="AD11" s="21">
        <v>7</v>
      </c>
      <c r="AE11" s="18" t="s">
        <v>76</v>
      </c>
      <c r="AF11" s="25">
        <v>1</v>
      </c>
      <c r="AG11" s="25">
        <v>0</v>
      </c>
      <c r="AH11" s="25">
        <f>31/32</f>
        <v>0.96875</v>
      </c>
      <c r="AI11" s="25">
        <f>1/32</f>
        <v>3.125E-2</v>
      </c>
      <c r="AJ11" s="25"/>
      <c r="AK11" s="25"/>
      <c r="AL11" s="25"/>
      <c r="AM11" s="25"/>
    </row>
    <row r="12" spans="1:39" x14ac:dyDescent="0.25">
      <c r="A12" s="10"/>
      <c r="B12" s="10"/>
      <c r="C12" s="8"/>
      <c r="D12" s="8"/>
      <c r="E12" s="8"/>
      <c r="F12" s="8"/>
      <c r="G12" s="8"/>
      <c r="H12" s="8"/>
      <c r="I12" s="8"/>
      <c r="J12" s="8"/>
      <c r="K12" s="10"/>
      <c r="L12" s="10"/>
      <c r="M12" s="10"/>
      <c r="N12" s="9" t="s">
        <v>50</v>
      </c>
      <c r="O12" s="8"/>
      <c r="P12" s="8" t="s">
        <v>77</v>
      </c>
      <c r="Q12" s="23" t="s">
        <v>62</v>
      </c>
      <c r="R12" s="28">
        <f>ROUND(VLOOKUP(E11,AC5:AM11,5,FALSE),4)</f>
        <v>3.1300000000000001E-2</v>
      </c>
      <c r="S12" s="8"/>
      <c r="T12" s="8"/>
      <c r="U12" s="8"/>
      <c r="W12" s="29"/>
      <c r="X12" s="29"/>
      <c r="Y12" s="29"/>
      <c r="Z12" s="8"/>
      <c r="AA12" s="8"/>
      <c r="AB12" s="9" t="s">
        <v>50</v>
      </c>
      <c r="AD12" s="8"/>
      <c r="AE12" s="18"/>
      <c r="AF12" s="8"/>
      <c r="AG12" s="8"/>
      <c r="AH12" s="8"/>
      <c r="AI12" s="8"/>
      <c r="AJ12" s="8"/>
      <c r="AK12" s="8"/>
      <c r="AL12" s="8"/>
      <c r="AM12" s="8"/>
    </row>
    <row r="13" spans="1:39" x14ac:dyDescent="0.25">
      <c r="A13" s="11"/>
      <c r="B13" s="10"/>
      <c r="C13" s="8"/>
      <c r="D13" s="8"/>
      <c r="E13" s="8"/>
      <c r="F13" s="8"/>
      <c r="G13" s="8"/>
      <c r="H13" s="8"/>
      <c r="I13" s="8"/>
      <c r="J13" s="8"/>
      <c r="K13" s="10"/>
      <c r="L13" s="10"/>
      <c r="M13" s="10"/>
      <c r="N13" s="9" t="s">
        <v>50</v>
      </c>
      <c r="O13" s="8"/>
      <c r="P13" s="8"/>
      <c r="Q13" s="8"/>
      <c r="R13" s="8"/>
      <c r="S13" s="8"/>
      <c r="T13" s="8"/>
      <c r="U13" s="8"/>
      <c r="W13" s="29"/>
      <c r="X13" s="29"/>
      <c r="Y13" s="29"/>
      <c r="Z13" s="8"/>
      <c r="AA13" s="8"/>
      <c r="AB13" s="9" t="s">
        <v>50</v>
      </c>
      <c r="AD13" s="8"/>
      <c r="AE13" s="18" t="s">
        <v>78</v>
      </c>
      <c r="AF13" s="8" t="s">
        <v>79</v>
      </c>
      <c r="AG13" s="8"/>
      <c r="AH13" s="8"/>
      <c r="AI13" s="8"/>
      <c r="AJ13" s="8"/>
      <c r="AK13" s="8"/>
      <c r="AL13" s="8"/>
      <c r="AM13" s="8"/>
    </row>
    <row r="14" spans="1:39" x14ac:dyDescent="0.25">
      <c r="A14" s="10"/>
      <c r="B14" s="10"/>
      <c r="C14" s="8"/>
      <c r="D14" s="8"/>
      <c r="E14" s="8"/>
      <c r="F14" s="8"/>
      <c r="G14" s="8"/>
      <c r="H14" s="8"/>
      <c r="I14" s="8"/>
      <c r="J14" s="8"/>
      <c r="K14"/>
      <c r="L14" s="10"/>
      <c r="M14" s="10"/>
      <c r="N14" s="9" t="s">
        <v>50</v>
      </c>
      <c r="O14" s="8"/>
      <c r="P14" s="8" t="s">
        <v>80</v>
      </c>
      <c r="Q14" s="23" t="s">
        <v>62</v>
      </c>
      <c r="R14" s="22" t="s">
        <v>81</v>
      </c>
      <c r="S14" s="9" t="s">
        <v>63</v>
      </c>
      <c r="T14" s="30" t="s">
        <v>82</v>
      </c>
      <c r="U14" s="9" t="s">
        <v>83</v>
      </c>
      <c r="V14" s="22" t="s">
        <v>84</v>
      </c>
      <c r="W14" s="31" t="s">
        <v>63</v>
      </c>
      <c r="X14" s="32" t="s">
        <v>85</v>
      </c>
      <c r="Y14" s="29"/>
      <c r="Z14" s="8"/>
      <c r="AA14" s="8"/>
      <c r="AB14" s="9" t="s">
        <v>50</v>
      </c>
      <c r="AD14" s="8"/>
      <c r="AE14" s="21">
        <v>1</v>
      </c>
      <c r="AF14" s="33" t="s">
        <v>86</v>
      </c>
      <c r="AG14" s="8"/>
      <c r="AH14" s="8"/>
      <c r="AI14" s="8"/>
      <c r="AJ14" s="8"/>
      <c r="AK14" s="8"/>
      <c r="AL14" s="8"/>
      <c r="AM14" s="8"/>
    </row>
    <row r="15" spans="1:39" x14ac:dyDescent="0.25">
      <c r="C15" s="8"/>
      <c r="D15" s="8"/>
      <c r="E15" s="8"/>
      <c r="F15" s="8"/>
      <c r="G15" s="8"/>
      <c r="H15" s="8"/>
      <c r="I15" s="8"/>
      <c r="J15" s="8"/>
      <c r="K15" s="8"/>
      <c r="L15" s="8"/>
      <c r="M15" s="10"/>
      <c r="N15" s="9" t="s">
        <v>50</v>
      </c>
      <c r="O15" s="8"/>
      <c r="P15" s="8"/>
      <c r="Q15" s="23" t="s">
        <v>62</v>
      </c>
      <c r="R15" s="22" t="str">
        <f>"( "&amp;R11</f>
        <v>( 0.9688</v>
      </c>
      <c r="S15" s="9" t="s">
        <v>63</v>
      </c>
      <c r="T15" s="30" t="str">
        <f>"1.00 )"</f>
        <v>1.00 )</v>
      </c>
      <c r="U15" s="9" t="s">
        <v>83</v>
      </c>
      <c r="V15" s="22" t="str">
        <f>"( "&amp;R12</f>
        <v>( 0.0313</v>
      </c>
      <c r="W15" s="31" t="s">
        <v>63</v>
      </c>
      <c r="X15" s="32" t="str">
        <f>R7&amp;" )"</f>
        <v>0.96 )</v>
      </c>
      <c r="Y15" s="29"/>
      <c r="Z15" s="8"/>
      <c r="AA15" s="8"/>
      <c r="AB15" s="9" t="s">
        <v>50</v>
      </c>
      <c r="AD15" s="8"/>
      <c r="AE15" s="21">
        <v>2</v>
      </c>
      <c r="AF15" s="33" t="s">
        <v>87</v>
      </c>
      <c r="AG15" s="8"/>
      <c r="AH15" s="8"/>
      <c r="AI15" s="8"/>
      <c r="AJ15" s="8"/>
      <c r="AK15" s="8"/>
      <c r="AL15" s="8"/>
      <c r="AM15" s="8"/>
    </row>
    <row r="16" spans="1:39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10"/>
      <c r="N16" s="9" t="s">
        <v>50</v>
      </c>
      <c r="O16" s="8"/>
      <c r="P16" s="8"/>
      <c r="Q16" s="23" t="s">
        <v>62</v>
      </c>
      <c r="R16" s="34">
        <f>ROUND(R11*1+R12*R7,4)</f>
        <v>0.99880000000000002</v>
      </c>
      <c r="S16" s="8"/>
      <c r="T16" s="8"/>
      <c r="U16" s="8"/>
      <c r="W16" s="29"/>
      <c r="X16" s="29"/>
      <c r="Y16" s="29"/>
      <c r="Z16" s="8"/>
      <c r="AA16" s="8"/>
      <c r="AB16" s="9" t="s">
        <v>50</v>
      </c>
      <c r="AD16" s="8"/>
      <c r="AE16" s="21">
        <v>3</v>
      </c>
      <c r="AF16" s="33" t="s">
        <v>88</v>
      </c>
      <c r="AG16" s="8"/>
      <c r="AH16" s="8"/>
      <c r="AI16" s="8"/>
      <c r="AJ16" s="8"/>
      <c r="AK16" s="8"/>
      <c r="AL16" s="8"/>
      <c r="AM16" s="8"/>
    </row>
    <row r="17" spans="3:39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10"/>
      <c r="N17" s="9" t="s">
        <v>50</v>
      </c>
      <c r="AB17" s="9" t="s">
        <v>50</v>
      </c>
      <c r="AD17" s="8"/>
      <c r="AE17" s="21">
        <v>4</v>
      </c>
      <c r="AF17" s="33" t="s">
        <v>89</v>
      </c>
      <c r="AG17" s="8"/>
      <c r="AH17" s="8"/>
      <c r="AI17" s="8"/>
      <c r="AJ17" s="8"/>
      <c r="AK17" s="8"/>
      <c r="AL17" s="8"/>
      <c r="AM17" s="8"/>
    </row>
    <row r="18" spans="3:39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10"/>
      <c r="N18" s="9" t="s">
        <v>50</v>
      </c>
      <c r="O18" s="35" t="s">
        <v>90</v>
      </c>
      <c r="P18" s="8" t="s">
        <v>91</v>
      </c>
      <c r="Q18" s="8"/>
      <c r="R18" s="8"/>
      <c r="S18" s="8"/>
      <c r="T18" s="8"/>
      <c r="U18" s="8"/>
      <c r="V18" s="8"/>
      <c r="W18" s="8"/>
      <c r="X18" s="8"/>
      <c r="Y18" s="29"/>
      <c r="Z18" s="8"/>
      <c r="AA18" s="8"/>
      <c r="AB18" s="9" t="s">
        <v>50</v>
      </c>
      <c r="AD18" s="8"/>
      <c r="AE18" s="21">
        <v>5</v>
      </c>
      <c r="AF18" s="33" t="s">
        <v>92</v>
      </c>
      <c r="AG18" s="8"/>
      <c r="AH18" s="8"/>
      <c r="AI18" s="8"/>
      <c r="AJ18" s="8"/>
      <c r="AK18" s="8"/>
      <c r="AL18" s="8"/>
      <c r="AM18" s="8"/>
    </row>
    <row r="19" spans="3:39" x14ac:dyDescent="0.25">
      <c r="C19" s="8"/>
      <c r="D19" s="9"/>
      <c r="E19" s="8"/>
      <c r="F19" s="8"/>
      <c r="G19" s="8"/>
      <c r="H19" s="8"/>
      <c r="I19" s="8"/>
      <c r="J19" s="8"/>
      <c r="K19" s="8"/>
      <c r="L19" s="8"/>
      <c r="M19" s="10"/>
      <c r="N19" s="9" t="s">
        <v>50</v>
      </c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9" t="s">
        <v>50</v>
      </c>
      <c r="AD19" s="10"/>
      <c r="AE19" s="21">
        <v>6</v>
      </c>
      <c r="AF19" s="33" t="s">
        <v>93</v>
      </c>
      <c r="AI19" s="36"/>
      <c r="AJ19" s="36"/>
      <c r="AK19" s="36"/>
    </row>
    <row r="20" spans="3:39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10"/>
      <c r="N20" s="9" t="s">
        <v>50</v>
      </c>
      <c r="O20" s="8"/>
      <c r="P20" s="8" t="s">
        <v>94</v>
      </c>
      <c r="Q20" s="23" t="s">
        <v>62</v>
      </c>
      <c r="R20" s="28">
        <f>ROUND(VLOOKUP(E11,AC5:AM11,6,FALSE),4)</f>
        <v>0.28129999999999999</v>
      </c>
      <c r="S20" s="8"/>
      <c r="T20" s="8"/>
      <c r="U20" s="8"/>
      <c r="W20" s="29"/>
      <c r="X20" s="29"/>
      <c r="Y20" s="8"/>
      <c r="Z20" s="8"/>
      <c r="AA20" s="8"/>
      <c r="AB20" s="9" t="s">
        <v>50</v>
      </c>
      <c r="AD20" s="10"/>
      <c r="AE20" s="21">
        <v>7</v>
      </c>
      <c r="AF20" s="33" t="s">
        <v>95</v>
      </c>
    </row>
    <row r="21" spans="3:39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10"/>
      <c r="N21" s="9" t="s">
        <v>50</v>
      </c>
      <c r="O21" s="8"/>
      <c r="P21" s="8" t="s">
        <v>96</v>
      </c>
      <c r="Q21" s="23" t="s">
        <v>62</v>
      </c>
      <c r="R21" s="28">
        <f>ROUND(VLOOKUP(E11,AC5:AM11,7,FALSE),4)</f>
        <v>0.71879999999999999</v>
      </c>
      <c r="S21" s="8"/>
      <c r="T21" s="8"/>
      <c r="U21" s="8"/>
      <c r="W21" s="29"/>
      <c r="X21" s="29"/>
      <c r="Y21" s="8"/>
      <c r="Z21" s="8"/>
      <c r="AA21" s="8"/>
      <c r="AB21" s="9" t="s">
        <v>50</v>
      </c>
      <c r="AC21" s="10"/>
      <c r="AD21" s="18"/>
    </row>
    <row r="22" spans="3:39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10"/>
      <c r="N22" s="9" t="s">
        <v>50</v>
      </c>
      <c r="O22" s="8"/>
      <c r="P22" s="8"/>
      <c r="Q22" s="8"/>
      <c r="R22" s="8"/>
      <c r="S22" s="8"/>
      <c r="T22" s="8"/>
      <c r="U22" s="8"/>
      <c r="W22" s="29"/>
      <c r="X22" s="29"/>
      <c r="Y22" s="8"/>
      <c r="Z22" s="8"/>
      <c r="AA22" s="8"/>
      <c r="AB22" s="9" t="s">
        <v>50</v>
      </c>
      <c r="AC22" s="10"/>
      <c r="AD22" s="18"/>
    </row>
    <row r="23" spans="3:39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10"/>
      <c r="N23" s="9" t="s">
        <v>50</v>
      </c>
      <c r="O23" s="8"/>
      <c r="P23" s="8" t="s">
        <v>97</v>
      </c>
      <c r="Q23" s="23" t="s">
        <v>62</v>
      </c>
      <c r="R23" s="22" t="s">
        <v>98</v>
      </c>
      <c r="S23" s="9" t="s">
        <v>63</v>
      </c>
      <c r="T23" s="30" t="s">
        <v>82</v>
      </c>
      <c r="U23" s="9" t="s">
        <v>83</v>
      </c>
      <c r="V23" s="22" t="s">
        <v>84</v>
      </c>
      <c r="W23" s="31" t="s">
        <v>63</v>
      </c>
      <c r="X23" s="32" t="s">
        <v>85</v>
      </c>
      <c r="Y23" s="8"/>
      <c r="Z23" s="8"/>
      <c r="AA23" s="8"/>
      <c r="AB23" s="9" t="s">
        <v>50</v>
      </c>
      <c r="AC23" s="10"/>
      <c r="AD23" s="18"/>
    </row>
    <row r="24" spans="3:39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10"/>
      <c r="N24" s="9" t="s">
        <v>50</v>
      </c>
      <c r="O24" s="8"/>
      <c r="P24" s="8"/>
      <c r="Q24" s="23" t="s">
        <v>62</v>
      </c>
      <c r="R24" s="22" t="str">
        <f>"( "&amp;R20</f>
        <v>( 0.2813</v>
      </c>
      <c r="S24" s="9" t="s">
        <v>63</v>
      </c>
      <c r="T24" s="30" t="str">
        <f>"1.00 )"</f>
        <v>1.00 )</v>
      </c>
      <c r="U24" s="9" t="s">
        <v>83</v>
      </c>
      <c r="V24" s="22" t="str">
        <f>"( "&amp;R21</f>
        <v>( 0.7188</v>
      </c>
      <c r="W24" s="31" t="s">
        <v>63</v>
      </c>
      <c r="X24" s="32" t="str">
        <f>R7&amp;" )"</f>
        <v>0.96 )</v>
      </c>
      <c r="Y24" s="8"/>
      <c r="Z24" s="8"/>
      <c r="AA24" s="8"/>
      <c r="AB24" s="9" t="s">
        <v>50</v>
      </c>
      <c r="AC24" s="10"/>
      <c r="AD24" s="18"/>
    </row>
    <row r="25" spans="3:39" x14ac:dyDescent="0.25">
      <c r="C25" s="8"/>
      <c r="D25" s="8"/>
      <c r="E25" s="8"/>
      <c r="F25" s="8"/>
      <c r="G25" s="8"/>
      <c r="H25" s="8"/>
      <c r="I25" s="8"/>
      <c r="J25" s="8"/>
      <c r="K25" s="8"/>
      <c r="L25" s="8"/>
      <c r="M25" s="10"/>
      <c r="N25" s="9" t="s">
        <v>50</v>
      </c>
      <c r="O25" s="8"/>
      <c r="P25" s="8"/>
      <c r="Q25" s="23" t="s">
        <v>62</v>
      </c>
      <c r="R25" s="34">
        <f>ROUND(R20*1+R21*R7,4)</f>
        <v>0.97130000000000005</v>
      </c>
      <c r="S25" s="8"/>
      <c r="T25" s="8"/>
      <c r="U25" s="8"/>
      <c r="V25" s="8"/>
      <c r="W25" s="8"/>
      <c r="X25" s="8"/>
      <c r="Y25" s="8"/>
      <c r="Z25" s="8"/>
      <c r="AA25" s="8"/>
      <c r="AB25" s="9" t="s">
        <v>50</v>
      </c>
      <c r="AC25" s="10"/>
      <c r="AD25" s="18"/>
    </row>
    <row r="26" spans="3:39" x14ac:dyDescent="0.25">
      <c r="C26" s="8"/>
      <c r="D26" s="8"/>
      <c r="E26" s="8"/>
      <c r="F26" s="8"/>
      <c r="G26" s="8"/>
      <c r="H26" s="8"/>
      <c r="I26" s="8"/>
      <c r="J26" s="8"/>
      <c r="K26" s="8"/>
      <c r="L26" s="8"/>
      <c r="M26" s="10"/>
      <c r="N26" s="9" t="s">
        <v>50</v>
      </c>
      <c r="AA26" s="8"/>
      <c r="AB26" s="9" t="s">
        <v>50</v>
      </c>
      <c r="AC26" s="8"/>
      <c r="AD26" s="18"/>
    </row>
    <row r="27" spans="3:39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10"/>
      <c r="N27" s="9" t="s">
        <v>50</v>
      </c>
      <c r="O27" s="37" t="s">
        <v>99</v>
      </c>
      <c r="P27" s="8" t="s">
        <v>100</v>
      </c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9" t="s">
        <v>50</v>
      </c>
      <c r="AC27" s="8"/>
      <c r="AD27" s="18"/>
    </row>
    <row r="28" spans="3:39" x14ac:dyDescent="0.25">
      <c r="C28" s="8"/>
      <c r="D28" s="8"/>
      <c r="E28" s="8"/>
      <c r="F28" s="8"/>
      <c r="G28" s="8"/>
      <c r="H28" s="8"/>
      <c r="I28" s="8"/>
      <c r="J28" s="8"/>
      <c r="K28" s="8"/>
      <c r="L28" s="8"/>
      <c r="M28" s="10"/>
      <c r="N28" s="9" t="s">
        <v>50</v>
      </c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9" t="s">
        <v>50</v>
      </c>
      <c r="AC28" s="8"/>
      <c r="AD28" s="18"/>
    </row>
    <row r="29" spans="3:39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10"/>
      <c r="N29" s="9" t="s">
        <v>50</v>
      </c>
      <c r="O29" s="8"/>
      <c r="P29" s="30" t="s">
        <v>101</v>
      </c>
      <c r="Q29" s="9" t="s">
        <v>62</v>
      </c>
      <c r="R29" s="9" t="s">
        <v>61</v>
      </c>
      <c r="S29" s="23" t="s">
        <v>102</v>
      </c>
      <c r="T29" s="9" t="s">
        <v>80</v>
      </c>
      <c r="U29" s="9" t="s">
        <v>62</v>
      </c>
      <c r="V29" s="25">
        <f>R7</f>
        <v>0.96</v>
      </c>
      <c r="W29" s="23" t="s">
        <v>102</v>
      </c>
      <c r="X29" s="25">
        <f>R16</f>
        <v>0.99880000000000002</v>
      </c>
      <c r="Y29" s="9" t="s">
        <v>62</v>
      </c>
      <c r="Z29" s="25">
        <f>ROUND(V29/X29,4)</f>
        <v>0.96120000000000005</v>
      </c>
      <c r="AA29" s="8"/>
      <c r="AB29" s="9" t="s">
        <v>50</v>
      </c>
      <c r="AC29" s="8"/>
      <c r="AD29" s="18"/>
    </row>
    <row r="30" spans="3:39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10"/>
      <c r="N30" s="9" t="s">
        <v>50</v>
      </c>
      <c r="O30" s="8"/>
      <c r="P30" s="30" t="s">
        <v>103</v>
      </c>
      <c r="Q30" s="9" t="s">
        <v>62</v>
      </c>
      <c r="R30" s="9" t="s">
        <v>61</v>
      </c>
      <c r="S30" s="23" t="s">
        <v>102</v>
      </c>
      <c r="T30" s="9" t="s">
        <v>97</v>
      </c>
      <c r="U30" s="9" t="s">
        <v>62</v>
      </c>
      <c r="V30" s="25">
        <f>R7</f>
        <v>0.96</v>
      </c>
      <c r="W30" s="23" t="s">
        <v>102</v>
      </c>
      <c r="X30" s="25">
        <f>R25</f>
        <v>0.97130000000000005</v>
      </c>
      <c r="Y30" s="9" t="s">
        <v>62</v>
      </c>
      <c r="Z30" s="25">
        <f>ROUND(V30/X30,4)</f>
        <v>0.98839999999999995</v>
      </c>
      <c r="AA30" s="8"/>
      <c r="AB30" s="9" t="s">
        <v>50</v>
      </c>
      <c r="AC30" s="8"/>
      <c r="AD30" s="18"/>
    </row>
    <row r="31" spans="3:39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10"/>
      <c r="N31" s="9" t="s">
        <v>50</v>
      </c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9" t="s">
        <v>50</v>
      </c>
      <c r="AC31" s="8"/>
      <c r="AD31" s="18"/>
    </row>
    <row r="32" spans="3:39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10"/>
      <c r="N32" s="9" t="s">
        <v>50</v>
      </c>
      <c r="O32" s="38" t="s">
        <v>104</v>
      </c>
      <c r="P32" s="8" t="s">
        <v>105</v>
      </c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9" t="s">
        <v>50</v>
      </c>
      <c r="AC32" s="8"/>
      <c r="AD32" s="18"/>
    </row>
    <row r="33" spans="1:30" x14ac:dyDescent="0.25">
      <c r="C33" s="8"/>
      <c r="D33" s="8"/>
      <c r="E33" s="8"/>
      <c r="F33" s="8"/>
      <c r="G33" s="8"/>
      <c r="H33" s="8"/>
      <c r="I33" s="8"/>
      <c r="J33" s="8"/>
      <c r="K33" s="8"/>
      <c r="L33" s="8"/>
      <c r="M33" s="10"/>
      <c r="N33" s="9" t="s">
        <v>50</v>
      </c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B33" s="9" t="s">
        <v>50</v>
      </c>
      <c r="AC33" s="8"/>
      <c r="AD33" s="18"/>
    </row>
    <row r="34" spans="1:30" x14ac:dyDescent="0.25">
      <c r="C34" s="8"/>
      <c r="D34" s="8"/>
      <c r="E34" s="8"/>
      <c r="F34" s="8"/>
      <c r="G34" s="8"/>
      <c r="H34" s="8"/>
      <c r="I34" s="8"/>
      <c r="J34" s="8"/>
      <c r="K34" s="8"/>
      <c r="L34" s="8"/>
      <c r="M34" s="10"/>
      <c r="N34" s="9" t="s">
        <v>50</v>
      </c>
      <c r="O34" s="8"/>
      <c r="P34" s="30" t="s">
        <v>106</v>
      </c>
      <c r="Q34" s="9" t="s">
        <v>62</v>
      </c>
      <c r="R34" s="9" t="s">
        <v>107</v>
      </c>
      <c r="S34" s="9" t="s">
        <v>63</v>
      </c>
      <c r="T34" s="9" t="s">
        <v>108</v>
      </c>
      <c r="U34" s="9" t="s">
        <v>62</v>
      </c>
      <c r="V34" s="9">
        <f>E7</f>
        <v>130</v>
      </c>
      <c r="W34" s="9" t="s">
        <v>63</v>
      </c>
      <c r="X34" s="25">
        <f>Z29</f>
        <v>0.96120000000000005</v>
      </c>
      <c r="Y34" s="9" t="s">
        <v>62</v>
      </c>
      <c r="Z34" s="39">
        <f>V34*X34</f>
        <v>124.956</v>
      </c>
      <c r="AA34" s="8"/>
      <c r="AB34" s="9" t="s">
        <v>50</v>
      </c>
      <c r="AC34" s="8"/>
      <c r="AD34" s="18"/>
    </row>
    <row r="35" spans="1:30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10"/>
      <c r="N35" s="9" t="s">
        <v>50</v>
      </c>
      <c r="O35" s="8"/>
      <c r="P35" s="30" t="s">
        <v>109</v>
      </c>
      <c r="Q35" s="9" t="s">
        <v>62</v>
      </c>
      <c r="R35" s="9" t="s">
        <v>110</v>
      </c>
      <c r="S35" s="9" t="s">
        <v>63</v>
      </c>
      <c r="T35" s="9" t="s">
        <v>111</v>
      </c>
      <c r="U35" s="9" t="s">
        <v>62</v>
      </c>
      <c r="V35" s="9">
        <f>E8</f>
        <v>260</v>
      </c>
      <c r="W35" s="9" t="s">
        <v>63</v>
      </c>
      <c r="X35" s="25">
        <f>Z30</f>
        <v>0.98839999999999995</v>
      </c>
      <c r="Y35" s="9" t="s">
        <v>62</v>
      </c>
      <c r="Z35" s="39">
        <f>V35*X35</f>
        <v>256.98399999999998</v>
      </c>
      <c r="AA35" s="8"/>
      <c r="AB35" s="9" t="s">
        <v>50</v>
      </c>
      <c r="AC35" s="8"/>
      <c r="AD35" s="18"/>
    </row>
    <row r="36" spans="1:30" x14ac:dyDescent="0.25">
      <c r="C36" s="8"/>
      <c r="D36" s="8"/>
      <c r="E36" s="8"/>
      <c r="F36" s="8"/>
      <c r="G36" s="8"/>
      <c r="H36" s="8"/>
      <c r="I36" s="8"/>
      <c r="J36" s="8"/>
      <c r="K36" s="8"/>
      <c r="L36" s="8"/>
      <c r="M36" s="10"/>
      <c r="N36" s="9" t="s">
        <v>50</v>
      </c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40" t="s">
        <v>112</v>
      </c>
      <c r="AA36" s="8"/>
      <c r="AB36" s="9" t="s">
        <v>50</v>
      </c>
      <c r="AC36" s="8"/>
    </row>
    <row r="37" spans="1:30" x14ac:dyDescent="0.25">
      <c r="C37" s="8"/>
      <c r="D37" s="8"/>
      <c r="E37" s="8"/>
      <c r="F37" s="8"/>
      <c r="G37" s="8"/>
      <c r="H37" s="8"/>
      <c r="I37" s="8"/>
      <c r="J37" s="8"/>
      <c r="K37" s="8"/>
      <c r="L37" s="8"/>
      <c r="M37" s="10"/>
      <c r="N37" s="9" t="s">
        <v>50</v>
      </c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9" t="s">
        <v>50</v>
      </c>
      <c r="AC37" s="8"/>
    </row>
    <row r="38" spans="1:30" x14ac:dyDescent="0.25">
      <c r="C38" s="8"/>
      <c r="D38" s="8"/>
      <c r="E38" s="8"/>
      <c r="F38" s="8"/>
      <c r="G38" s="8"/>
      <c r="H38" s="8"/>
      <c r="I38" s="8"/>
      <c r="J38" s="8"/>
      <c r="K38" s="8"/>
      <c r="L38" s="8"/>
      <c r="M38" s="10"/>
      <c r="N38" s="9" t="s">
        <v>50</v>
      </c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9" t="s">
        <v>50</v>
      </c>
      <c r="AC38" s="8"/>
    </row>
    <row r="39" spans="1:30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9" t="s">
        <v>50</v>
      </c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9" t="s">
        <v>50</v>
      </c>
      <c r="AC39" s="8"/>
    </row>
    <row r="40" spans="1:30" x14ac:dyDescent="0.25">
      <c r="N40" s="9" t="s">
        <v>50</v>
      </c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9" t="s">
        <v>50</v>
      </c>
      <c r="AC40" s="8"/>
    </row>
    <row r="41" spans="1:30" x14ac:dyDescent="0.25">
      <c r="N41" s="9" t="s">
        <v>50</v>
      </c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9" t="s">
        <v>50</v>
      </c>
      <c r="AC41" s="8"/>
    </row>
    <row r="42" spans="1:30" x14ac:dyDescent="0.25">
      <c r="N42" s="9" t="s">
        <v>50</v>
      </c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9" t="s">
        <v>50</v>
      </c>
      <c r="AC42" s="8"/>
    </row>
    <row r="43" spans="1:30" x14ac:dyDescent="0.25">
      <c r="N43" s="9" t="s">
        <v>50</v>
      </c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9" t="s">
        <v>50</v>
      </c>
      <c r="AC43" s="8"/>
    </row>
    <row r="44" spans="1:30" x14ac:dyDescent="0.25">
      <c r="N44" s="9" t="s">
        <v>50</v>
      </c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9" t="s">
        <v>50</v>
      </c>
      <c r="AC44" s="8"/>
    </row>
    <row r="45" spans="1:30" x14ac:dyDescent="0.25">
      <c r="N45" s="9" t="s">
        <v>50</v>
      </c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9" t="s">
        <v>50</v>
      </c>
      <c r="AC45" s="8"/>
    </row>
    <row r="46" spans="1:30" x14ac:dyDescent="0.25">
      <c r="N46" s="9" t="s">
        <v>50</v>
      </c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9" t="s">
        <v>50</v>
      </c>
      <c r="AC46" s="8"/>
    </row>
    <row r="47" spans="1:30" x14ac:dyDescent="0.25">
      <c r="N47" s="9" t="s">
        <v>50</v>
      </c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9" t="s">
        <v>50</v>
      </c>
      <c r="AC47" s="8"/>
    </row>
    <row r="48" spans="1:30" x14ac:dyDescent="0.25">
      <c r="N48" s="9" t="s">
        <v>50</v>
      </c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9" t="s">
        <v>50</v>
      </c>
      <c r="AC48" s="8"/>
    </row>
    <row r="49" spans="14:29" x14ac:dyDescent="0.25">
      <c r="N49" s="9" t="s">
        <v>50</v>
      </c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9" t="s">
        <v>50</v>
      </c>
      <c r="AC49" s="8"/>
    </row>
    <row r="50" spans="14:29" x14ac:dyDescent="0.25">
      <c r="N50" s="9" t="s">
        <v>50</v>
      </c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9" t="s">
        <v>50</v>
      </c>
      <c r="AC50" s="8"/>
    </row>
    <row r="51" spans="14:29" x14ac:dyDescent="0.25">
      <c r="N51" s="9" t="s">
        <v>50</v>
      </c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 t="s">
        <v>50</v>
      </c>
    </row>
    <row r="52" spans="14:29" x14ac:dyDescent="0.25">
      <c r="N52" s="9" t="s">
        <v>50</v>
      </c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9" t="s">
        <v>50</v>
      </c>
    </row>
    <row r="53" spans="14:29" x14ac:dyDescent="0.25">
      <c r="N53" s="9" t="s">
        <v>50</v>
      </c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9" t="s">
        <v>50</v>
      </c>
    </row>
    <row r="54" spans="14:29" x14ac:dyDescent="0.25">
      <c r="N54" s="9" t="s">
        <v>50</v>
      </c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9" t="s">
        <v>50</v>
      </c>
    </row>
    <row r="55" spans="14:29" x14ac:dyDescent="0.25">
      <c r="N55" s="9" t="s">
        <v>50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9" t="s">
        <v>50</v>
      </c>
    </row>
    <row r="56" spans="14:29" x14ac:dyDescent="0.25">
      <c r="N56" s="9" t="s">
        <v>50</v>
      </c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9" t="s">
        <v>50</v>
      </c>
    </row>
    <row r="57" spans="14:29" x14ac:dyDescent="0.25">
      <c r="N57" s="9" t="s">
        <v>50</v>
      </c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9" t="s">
        <v>50</v>
      </c>
    </row>
    <row r="58" spans="14:29" x14ac:dyDescent="0.25">
      <c r="N58" s="9" t="s">
        <v>50</v>
      </c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9" t="s">
        <v>50</v>
      </c>
    </row>
    <row r="59" spans="14:29" x14ac:dyDescent="0.25">
      <c r="N59" s="9" t="s">
        <v>50</v>
      </c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9" t="s">
        <v>50</v>
      </c>
    </row>
  </sheetData>
  <mergeCells count="1">
    <mergeCell ref="L1:M1"/>
  </mergeCells>
  <hyperlinks>
    <hyperlink ref="L1:M1" location="TOC!A1" display="Return to TOC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1"/>
  </sheetPr>
  <dimension ref="A1:AR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8" width="9.140625" style="6" customWidth="1"/>
    <col min="19" max="19" width="3.7109375" style="6" customWidth="1"/>
    <col min="20" max="20" width="9.140625" style="6" customWidth="1"/>
    <col min="21" max="21" width="3.7109375" style="6" customWidth="1"/>
    <col min="22" max="22" width="9.140625" style="6" customWidth="1"/>
    <col min="23" max="23" width="3.7109375" style="6" customWidth="1"/>
    <col min="24" max="24" width="9.140625" style="6"/>
    <col min="25" max="25" width="3.7109375" style="6" customWidth="1"/>
    <col min="26" max="26" width="9.140625" style="6"/>
    <col min="27" max="27" width="3.7109375" style="6" customWidth="1"/>
    <col min="28" max="31" width="9.140625" style="6"/>
    <col min="32" max="33" width="12.7109375" style="6" customWidth="1"/>
    <col min="34" max="16384" width="9.140625" style="6"/>
  </cols>
  <sheetData>
    <row r="1" spans="1:44" x14ac:dyDescent="0.25">
      <c r="A1" s="5" t="s">
        <v>13</v>
      </c>
      <c r="C1" t="s">
        <v>30</v>
      </c>
      <c r="D1" s="7"/>
      <c r="E1" s="7"/>
      <c r="L1" s="50" t="s">
        <v>49</v>
      </c>
      <c r="M1" s="50"/>
      <c r="N1" s="18" t="s">
        <v>50</v>
      </c>
      <c r="AE1" s="18" t="s">
        <v>50</v>
      </c>
    </row>
    <row r="2" spans="1:44" x14ac:dyDescent="0.25">
      <c r="A2" s="5" t="s">
        <v>14</v>
      </c>
      <c r="C2" s="6" t="s">
        <v>15</v>
      </c>
      <c r="N2" s="18" t="s">
        <v>50</v>
      </c>
      <c r="AE2" s="18" t="s">
        <v>50</v>
      </c>
    </row>
    <row r="3" spans="1:44" x14ac:dyDescent="0.25">
      <c r="A3" s="5" t="s">
        <v>16</v>
      </c>
      <c r="C3" s="6" t="s">
        <v>6</v>
      </c>
      <c r="N3" s="18" t="s">
        <v>50</v>
      </c>
      <c r="O3" s="19" t="s">
        <v>51</v>
      </c>
      <c r="P3" s="6" t="s">
        <v>52</v>
      </c>
      <c r="AE3" s="18" t="s">
        <v>50</v>
      </c>
      <c r="AH3" s="41">
        <v>1</v>
      </c>
      <c r="AJ3" s="21">
        <v>1</v>
      </c>
      <c r="AK3" s="21">
        <v>2</v>
      </c>
      <c r="AL3" s="42">
        <v>3</v>
      </c>
      <c r="AM3" s="21">
        <v>4</v>
      </c>
      <c r="AN3" s="21">
        <v>5</v>
      </c>
      <c r="AO3" s="42">
        <v>6</v>
      </c>
      <c r="AP3" s="21">
        <v>7</v>
      </c>
      <c r="AQ3" s="21">
        <v>8</v>
      </c>
      <c r="AR3" s="21">
        <v>9</v>
      </c>
    </row>
    <row r="4" spans="1:44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 t="s">
        <v>50</v>
      </c>
      <c r="AE4" s="9" t="s">
        <v>50</v>
      </c>
      <c r="AH4" s="10"/>
      <c r="AI4" s="18"/>
      <c r="AJ4" s="18" t="s">
        <v>53</v>
      </c>
      <c r="AK4" s="18" t="s">
        <v>54</v>
      </c>
      <c r="AL4" s="43" t="s">
        <v>55</v>
      </c>
      <c r="AM4" s="18" t="s">
        <v>56</v>
      </c>
      <c r="AN4" s="18" t="s">
        <v>57</v>
      </c>
      <c r="AO4" s="43" t="s">
        <v>58</v>
      </c>
      <c r="AP4" s="18" t="s">
        <v>59</v>
      </c>
      <c r="AQ4" s="18" t="s">
        <v>60</v>
      </c>
      <c r="AR4" s="18" t="s">
        <v>113</v>
      </c>
    </row>
    <row r="5" spans="1:44" x14ac:dyDescent="0.25">
      <c r="A5" s="11" t="s">
        <v>17</v>
      </c>
      <c r="C5" s="8" t="s">
        <v>195</v>
      </c>
      <c r="D5" s="8"/>
      <c r="E5" s="8"/>
      <c r="F5" s="8"/>
      <c r="G5" s="8"/>
      <c r="H5" s="8"/>
      <c r="I5" s="8"/>
      <c r="J5" s="8"/>
      <c r="K5" s="8"/>
      <c r="L5" s="8"/>
      <c r="M5" s="10"/>
      <c r="N5" s="9" t="s">
        <v>50</v>
      </c>
      <c r="O5" s="8"/>
      <c r="P5" s="22" t="s">
        <v>61</v>
      </c>
      <c r="Q5" s="23" t="s">
        <v>62</v>
      </c>
      <c r="R5" s="24">
        <v>1</v>
      </c>
      <c r="S5" s="9" t="s">
        <v>63</v>
      </c>
      <c r="T5" s="9" t="s">
        <v>114</v>
      </c>
      <c r="U5" s="9" t="s">
        <v>63</v>
      </c>
      <c r="V5" s="9" t="s">
        <v>115</v>
      </c>
      <c r="W5" s="8"/>
      <c r="X5" s="8"/>
      <c r="Y5" s="8"/>
      <c r="Z5" s="8"/>
      <c r="AA5" s="8"/>
      <c r="AB5" s="8"/>
      <c r="AC5" s="8"/>
      <c r="AD5" s="8"/>
      <c r="AE5" s="9" t="s">
        <v>50</v>
      </c>
      <c r="AF5" s="6" t="s">
        <v>31</v>
      </c>
      <c r="AG5" s="6" t="s">
        <v>25</v>
      </c>
      <c r="AH5" s="41">
        <v>1</v>
      </c>
      <c r="AI5" s="44" t="s">
        <v>116</v>
      </c>
      <c r="AJ5" s="25">
        <v>0.5</v>
      </c>
      <c r="AK5" s="25">
        <v>0.5</v>
      </c>
      <c r="AL5" s="45">
        <v>0</v>
      </c>
      <c r="AM5" s="25">
        <v>0</v>
      </c>
      <c r="AN5" s="25">
        <v>0.5</v>
      </c>
      <c r="AO5" s="45">
        <v>0.5</v>
      </c>
      <c r="AP5" s="25">
        <v>0</v>
      </c>
      <c r="AQ5" s="25">
        <v>0</v>
      </c>
      <c r="AR5" s="25">
        <v>1</v>
      </c>
    </row>
    <row r="6" spans="1:44" x14ac:dyDescent="0.25">
      <c r="C6" s="8"/>
      <c r="D6" s="8"/>
      <c r="E6" s="8"/>
      <c r="F6" s="8"/>
      <c r="G6" s="8"/>
      <c r="H6" s="8"/>
      <c r="I6" s="8"/>
      <c r="J6" s="8"/>
      <c r="K6" s="8"/>
      <c r="L6" s="8"/>
      <c r="M6" s="10"/>
      <c r="N6" s="9" t="s">
        <v>50</v>
      </c>
      <c r="O6" s="8"/>
      <c r="P6" s="8"/>
      <c r="Q6" s="23" t="s">
        <v>62</v>
      </c>
      <c r="R6" s="26">
        <v>1</v>
      </c>
      <c r="S6" s="9" t="s">
        <v>63</v>
      </c>
      <c r="T6" s="26">
        <f>1+E11</f>
        <v>1.0900000000000001</v>
      </c>
      <c r="U6" s="9" t="s">
        <v>63</v>
      </c>
      <c r="V6" s="26">
        <f>1+E14</f>
        <v>1.06</v>
      </c>
      <c r="W6" s="8"/>
      <c r="X6" s="8"/>
      <c r="Y6" s="8"/>
      <c r="Z6" s="8"/>
      <c r="AA6" s="8"/>
      <c r="AB6" s="8"/>
      <c r="AC6" s="8"/>
      <c r="AD6" s="8"/>
      <c r="AE6" s="9" t="s">
        <v>50</v>
      </c>
      <c r="AF6" s="6" t="s">
        <v>31</v>
      </c>
      <c r="AG6" s="6" t="s">
        <v>117</v>
      </c>
      <c r="AH6" s="41">
        <v>2</v>
      </c>
      <c r="AI6" s="44" t="s">
        <v>118</v>
      </c>
      <c r="AJ6" s="25">
        <v>0.5</v>
      </c>
      <c r="AK6" s="25">
        <v>0.5</v>
      </c>
      <c r="AL6" s="45">
        <v>0</v>
      </c>
      <c r="AM6" s="25">
        <v>0</v>
      </c>
      <c r="AN6" s="25">
        <v>1</v>
      </c>
      <c r="AO6" s="45">
        <v>0</v>
      </c>
      <c r="AP6" s="25">
        <v>0</v>
      </c>
      <c r="AQ6" s="25">
        <v>0.5</v>
      </c>
      <c r="AR6" s="25">
        <v>0.5</v>
      </c>
    </row>
    <row r="7" spans="1:44" x14ac:dyDescent="0.25">
      <c r="A7" s="11" t="s">
        <v>20</v>
      </c>
      <c r="C7" s="8" t="s">
        <v>21</v>
      </c>
      <c r="D7" s="8"/>
      <c r="E7" s="12">
        <v>100</v>
      </c>
      <c r="F7" s="8"/>
      <c r="G7" s="8" t="s">
        <v>22</v>
      </c>
      <c r="H7" s="8"/>
      <c r="I7" s="8"/>
      <c r="J7" s="8"/>
      <c r="K7" s="8"/>
      <c r="L7" s="8"/>
      <c r="M7" s="10"/>
      <c r="N7" s="9" t="s">
        <v>50</v>
      </c>
      <c r="O7" s="8"/>
      <c r="P7" s="8"/>
      <c r="Q7" s="23" t="s">
        <v>62</v>
      </c>
      <c r="R7" s="25">
        <f>R6*T6*V6</f>
        <v>1.1554000000000002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9" t="s">
        <v>50</v>
      </c>
      <c r="AF7" s="6" t="s">
        <v>25</v>
      </c>
      <c r="AG7" s="6" t="s">
        <v>117</v>
      </c>
      <c r="AH7" s="41">
        <v>3</v>
      </c>
      <c r="AI7" s="44" t="s">
        <v>119</v>
      </c>
      <c r="AJ7" s="25">
        <v>1</v>
      </c>
      <c r="AK7" s="25">
        <v>0</v>
      </c>
      <c r="AL7" s="45">
        <v>0</v>
      </c>
      <c r="AM7" s="25">
        <v>0.5</v>
      </c>
      <c r="AN7" s="25">
        <v>0.5</v>
      </c>
      <c r="AO7" s="45">
        <v>0</v>
      </c>
      <c r="AP7" s="25">
        <v>0</v>
      </c>
      <c r="AQ7" s="25">
        <v>0.5</v>
      </c>
      <c r="AR7" s="25">
        <v>0.5</v>
      </c>
    </row>
    <row r="8" spans="1:44" x14ac:dyDescent="0.25">
      <c r="A8" s="11"/>
      <c r="B8" s="10"/>
      <c r="C8" s="8" t="s">
        <v>24</v>
      </c>
      <c r="D8" s="8"/>
      <c r="E8" s="12">
        <v>280</v>
      </c>
      <c r="F8" s="8"/>
      <c r="G8" s="8"/>
      <c r="H8" s="8"/>
      <c r="I8" s="8"/>
      <c r="J8" s="8"/>
      <c r="K8" s="10"/>
      <c r="L8" s="10"/>
      <c r="M8" s="10"/>
      <c r="N8" s="9" t="s">
        <v>50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9" t="s">
        <v>50</v>
      </c>
      <c r="AF8" s="6" t="s">
        <v>19</v>
      </c>
      <c r="AG8" s="6" t="s">
        <v>28</v>
      </c>
      <c r="AH8" s="41">
        <v>4</v>
      </c>
      <c r="AI8" s="44" t="s">
        <v>120</v>
      </c>
      <c r="AJ8" s="25">
        <f>7/8</f>
        <v>0.875</v>
      </c>
      <c r="AK8" s="25">
        <f>1/8</f>
        <v>0.125</v>
      </c>
      <c r="AL8" s="45">
        <v>0</v>
      </c>
      <c r="AM8" s="25">
        <f>1/8</f>
        <v>0.125</v>
      </c>
      <c r="AN8" s="25">
        <f>6/8</f>
        <v>0.75</v>
      </c>
      <c r="AO8" s="45">
        <f>1/8</f>
        <v>0.125</v>
      </c>
      <c r="AP8" s="25">
        <v>0</v>
      </c>
      <c r="AQ8" s="25">
        <f>1/8</f>
        <v>0.125</v>
      </c>
      <c r="AR8" s="25">
        <f>7/8</f>
        <v>0.875</v>
      </c>
    </row>
    <row r="9" spans="1:44" x14ac:dyDescent="0.25">
      <c r="A9" s="10"/>
      <c r="B9" s="10"/>
      <c r="C9" s="8" t="s">
        <v>32</v>
      </c>
      <c r="D9" s="8"/>
      <c r="E9" s="12">
        <v>350</v>
      </c>
      <c r="F9" s="8"/>
      <c r="G9" s="8"/>
      <c r="H9" s="8"/>
      <c r="I9" s="8"/>
      <c r="J9" s="8"/>
      <c r="K9" s="10"/>
      <c r="L9" s="10"/>
      <c r="M9" s="10"/>
      <c r="N9" s="9" t="s">
        <v>50</v>
      </c>
      <c r="O9" s="27" t="s">
        <v>70</v>
      </c>
      <c r="P9" s="8" t="s">
        <v>71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9" t="s">
        <v>50</v>
      </c>
      <c r="AF9" s="6" t="s">
        <v>25</v>
      </c>
      <c r="AG9" s="6" t="s">
        <v>33</v>
      </c>
      <c r="AH9" s="41">
        <v>5</v>
      </c>
      <c r="AI9" s="44" t="s">
        <v>121</v>
      </c>
      <c r="AJ9" s="25">
        <v>1</v>
      </c>
      <c r="AK9" s="25">
        <v>0</v>
      </c>
      <c r="AL9" s="45">
        <v>0</v>
      </c>
      <c r="AM9" s="25">
        <v>0.5</v>
      </c>
      <c r="AN9" s="25">
        <f>1-AM9-AO9</f>
        <v>0.41319444444444442</v>
      </c>
      <c r="AO9" s="45">
        <f>25/288</f>
        <v>8.6805555555555552E-2</v>
      </c>
      <c r="AP9" s="25">
        <v>0</v>
      </c>
      <c r="AQ9" s="25">
        <f>49/288</f>
        <v>0.1701388888888889</v>
      </c>
      <c r="AR9" s="25">
        <f>1-49/288</f>
        <v>0.82986111111111116</v>
      </c>
    </row>
    <row r="10" spans="1:44" x14ac:dyDescent="0.25">
      <c r="A10" s="10"/>
      <c r="B10" s="10"/>
      <c r="G10" s="8"/>
      <c r="H10" s="8"/>
      <c r="I10" s="8"/>
      <c r="J10" s="8"/>
      <c r="K10" s="10"/>
      <c r="L10" s="10"/>
      <c r="M10" s="10"/>
      <c r="N10" s="9" t="s">
        <v>50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9" t="s">
        <v>50</v>
      </c>
      <c r="AH10" s="8"/>
      <c r="AI10" s="18"/>
      <c r="AJ10" s="25"/>
      <c r="AK10" s="25"/>
      <c r="AL10" s="25"/>
      <c r="AM10" s="25"/>
      <c r="AN10" s="25"/>
      <c r="AO10" s="25"/>
      <c r="AP10" s="25"/>
      <c r="AQ10" s="25"/>
      <c r="AR10" s="8"/>
    </row>
    <row r="11" spans="1:44" x14ac:dyDescent="0.25">
      <c r="A11" s="10"/>
      <c r="B11" s="10"/>
      <c r="C11" s="8" t="s">
        <v>34</v>
      </c>
      <c r="D11" s="8"/>
      <c r="E11" s="13">
        <v>0.09</v>
      </c>
      <c r="F11" s="8"/>
      <c r="G11" s="8"/>
      <c r="H11" s="8"/>
      <c r="I11" s="8"/>
      <c r="J11" s="8"/>
      <c r="K11" s="10"/>
      <c r="L11" s="10"/>
      <c r="M11" s="10"/>
      <c r="N11" s="9" t="s">
        <v>50</v>
      </c>
      <c r="O11" s="8"/>
      <c r="P11" s="8" t="s">
        <v>74</v>
      </c>
      <c r="Q11" s="23" t="s">
        <v>62</v>
      </c>
      <c r="R11" s="28">
        <f>VLOOKUP(AH3,AH5:AR9,RIGHT(P11,1)+2,FALSE)</f>
        <v>0.5</v>
      </c>
      <c r="S11" s="8"/>
      <c r="T11" s="8"/>
      <c r="U11" s="8"/>
      <c r="W11" s="29"/>
      <c r="X11" s="29"/>
      <c r="Y11" s="29"/>
      <c r="Z11" s="8"/>
      <c r="AA11" s="8"/>
      <c r="AB11" s="8"/>
      <c r="AC11" s="8"/>
      <c r="AD11" s="8"/>
      <c r="AE11" s="9" t="s">
        <v>50</v>
      </c>
      <c r="AH11" s="8"/>
      <c r="AI11" s="18"/>
      <c r="AJ11" s="25"/>
      <c r="AK11" s="25"/>
      <c r="AL11" s="25"/>
      <c r="AM11" s="25"/>
      <c r="AN11" s="25"/>
      <c r="AO11" s="25"/>
      <c r="AP11" s="25"/>
      <c r="AQ11" s="25"/>
      <c r="AR11" s="8"/>
    </row>
    <row r="12" spans="1:44" x14ac:dyDescent="0.25">
      <c r="A12" s="10"/>
      <c r="B12" s="10"/>
      <c r="C12" s="8" t="s">
        <v>35</v>
      </c>
      <c r="D12" s="8"/>
      <c r="E12" s="12" t="s">
        <v>31</v>
      </c>
      <c r="F12" s="12"/>
      <c r="G12" s="8"/>
      <c r="H12" s="8"/>
      <c r="I12" s="8"/>
      <c r="J12" s="8"/>
      <c r="K12" s="10"/>
      <c r="L12" s="10"/>
      <c r="M12" s="10"/>
      <c r="N12" s="9" t="s">
        <v>50</v>
      </c>
      <c r="O12" s="8"/>
      <c r="P12" s="8" t="s">
        <v>77</v>
      </c>
      <c r="Q12" s="23" t="s">
        <v>62</v>
      </c>
      <c r="R12" s="28">
        <f>VLOOKUP(AH3,AH5:AR9,RIGHT(P12,1)+2,FALSE)</f>
        <v>0.5</v>
      </c>
      <c r="S12" s="8"/>
      <c r="T12" s="8"/>
      <c r="U12" s="8"/>
      <c r="W12" s="29"/>
      <c r="X12" s="29"/>
      <c r="Y12" s="29"/>
      <c r="Z12" s="8"/>
      <c r="AA12" s="8"/>
      <c r="AB12" s="8"/>
      <c r="AC12" s="8"/>
      <c r="AD12" s="8"/>
      <c r="AE12" s="9" t="s">
        <v>50</v>
      </c>
      <c r="AH12" s="8"/>
      <c r="AI12" s="18"/>
      <c r="AJ12" s="8"/>
      <c r="AK12" s="8"/>
      <c r="AL12" s="8"/>
      <c r="AM12" s="8"/>
      <c r="AN12" s="8"/>
      <c r="AO12" s="8"/>
      <c r="AP12" s="8"/>
      <c r="AQ12" s="8"/>
      <c r="AR12" s="8"/>
    </row>
    <row r="13" spans="1:44" x14ac:dyDescent="0.25">
      <c r="A13" s="11"/>
      <c r="B13" s="10"/>
      <c r="C13" s="8"/>
      <c r="D13" s="8"/>
      <c r="E13" s="8"/>
      <c r="F13" s="8"/>
      <c r="G13" s="8"/>
      <c r="H13" s="8"/>
      <c r="I13" s="8"/>
      <c r="J13" s="8"/>
      <c r="K13" s="10"/>
      <c r="L13" s="10"/>
      <c r="M13" s="10"/>
      <c r="N13" s="9" t="s">
        <v>50</v>
      </c>
      <c r="O13" s="8"/>
      <c r="P13" s="8" t="s">
        <v>94</v>
      </c>
      <c r="Q13" s="23" t="s">
        <v>62</v>
      </c>
      <c r="R13" s="28">
        <f>VLOOKUP(AH3,AH5:AR9,RIGHT(P13,1)+2,FALSE)</f>
        <v>0</v>
      </c>
      <c r="S13" s="8"/>
      <c r="T13" s="8"/>
      <c r="U13" s="8"/>
      <c r="W13" s="29"/>
      <c r="X13" s="29"/>
      <c r="Y13" s="29"/>
      <c r="Z13" s="8"/>
      <c r="AA13" s="8"/>
      <c r="AB13" s="8"/>
      <c r="AC13" s="8"/>
      <c r="AD13" s="8"/>
      <c r="AE13" s="9" t="s">
        <v>50</v>
      </c>
      <c r="AH13" s="8"/>
      <c r="AI13" s="18" t="s">
        <v>78</v>
      </c>
      <c r="AJ13" s="8" t="s">
        <v>79</v>
      </c>
      <c r="AK13" s="8"/>
      <c r="AL13" s="8"/>
      <c r="AM13" s="8"/>
      <c r="AN13" s="8"/>
      <c r="AO13" s="8"/>
      <c r="AP13" s="8"/>
      <c r="AQ13" s="8"/>
      <c r="AR13" s="8"/>
    </row>
    <row r="14" spans="1:44" x14ac:dyDescent="0.25">
      <c r="A14" s="10"/>
      <c r="B14" s="10"/>
      <c r="C14" s="8" t="s">
        <v>36</v>
      </c>
      <c r="D14" s="8"/>
      <c r="E14" s="13">
        <v>0.06</v>
      </c>
      <c r="F14" s="8"/>
      <c r="G14" s="8"/>
      <c r="H14" s="8"/>
      <c r="I14" s="8"/>
      <c r="J14" s="8"/>
      <c r="K14"/>
      <c r="L14" s="10"/>
      <c r="M14" s="10"/>
      <c r="N14" s="9" t="s">
        <v>50</v>
      </c>
      <c r="AE14" s="9" t="s">
        <v>50</v>
      </c>
      <c r="AF14" s="6" t="s">
        <v>122</v>
      </c>
      <c r="AG14" s="46">
        <v>1</v>
      </c>
      <c r="AH14" s="8"/>
      <c r="AI14" s="41">
        <v>1</v>
      </c>
      <c r="AJ14" s="33" t="s">
        <v>123</v>
      </c>
      <c r="AK14" s="8"/>
      <c r="AL14" s="8"/>
      <c r="AM14" s="8"/>
      <c r="AN14" s="8"/>
      <c r="AO14" s="8"/>
      <c r="AP14" s="8"/>
      <c r="AQ14" s="8"/>
      <c r="AR14" s="8"/>
    </row>
    <row r="15" spans="1:44" x14ac:dyDescent="0.25">
      <c r="C15" s="8" t="s">
        <v>37</v>
      </c>
      <c r="D15" s="8"/>
      <c r="E15" s="12" t="s">
        <v>25</v>
      </c>
      <c r="F15" s="12"/>
      <c r="G15" s="8"/>
      <c r="H15" s="8"/>
      <c r="I15" s="8"/>
      <c r="J15" s="8"/>
      <c r="K15" s="8"/>
      <c r="L15" s="8"/>
      <c r="M15" s="10"/>
      <c r="N15" s="9" t="s">
        <v>50</v>
      </c>
      <c r="O15" s="8"/>
      <c r="P15" s="8" t="s">
        <v>80</v>
      </c>
      <c r="Q15" s="23" t="s">
        <v>62</v>
      </c>
      <c r="R15" s="22" t="s">
        <v>81</v>
      </c>
      <c r="S15" s="9" t="s">
        <v>63</v>
      </c>
      <c r="T15" s="30" t="s">
        <v>82</v>
      </c>
      <c r="U15" s="9" t="s">
        <v>83</v>
      </c>
      <c r="V15" s="22" t="s">
        <v>84</v>
      </c>
      <c r="W15" s="31" t="s">
        <v>63</v>
      </c>
      <c r="X15" s="32" t="s">
        <v>85</v>
      </c>
      <c r="Y15" s="9" t="s">
        <v>83</v>
      </c>
      <c r="Z15" s="22" t="s">
        <v>98</v>
      </c>
      <c r="AA15" s="31" t="s">
        <v>63</v>
      </c>
      <c r="AB15" s="32" t="s">
        <v>124</v>
      </c>
      <c r="AC15" s="8"/>
      <c r="AD15" s="8"/>
      <c r="AE15" s="9" t="s">
        <v>50</v>
      </c>
      <c r="AF15" s="6" t="s">
        <v>125</v>
      </c>
      <c r="AG15" s="46">
        <f>AG14*(1+E11)</f>
        <v>1.0900000000000001</v>
      </c>
      <c r="AH15" s="8"/>
      <c r="AI15" s="41">
        <v>2</v>
      </c>
      <c r="AJ15" s="33" t="s">
        <v>126</v>
      </c>
      <c r="AK15" s="8"/>
      <c r="AL15" s="8"/>
      <c r="AM15" s="8"/>
      <c r="AN15" s="8"/>
      <c r="AO15" s="8"/>
      <c r="AP15" s="8"/>
      <c r="AQ15" s="8"/>
      <c r="AR15" s="8"/>
    </row>
    <row r="16" spans="1:44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10"/>
      <c r="N16" s="9" t="s">
        <v>50</v>
      </c>
      <c r="O16" s="8"/>
      <c r="P16" s="8"/>
      <c r="Q16" s="23" t="s">
        <v>62</v>
      </c>
      <c r="R16" s="22" t="str">
        <f>"( "&amp;R11</f>
        <v>( 0.5</v>
      </c>
      <c r="S16" s="9" t="s">
        <v>63</v>
      </c>
      <c r="T16" s="30" t="str">
        <f>"1.00 )"</f>
        <v>1.00 )</v>
      </c>
      <c r="U16" s="9" t="s">
        <v>83</v>
      </c>
      <c r="V16" s="22" t="str">
        <f>"( "&amp;R12</f>
        <v>( 0.5</v>
      </c>
      <c r="W16" s="31" t="s">
        <v>63</v>
      </c>
      <c r="X16" s="32" t="str">
        <f>AG15&amp;" )"</f>
        <v>1.09 )</v>
      </c>
      <c r="Y16" s="29"/>
      <c r="Z16" s="22" t="str">
        <f>"( "&amp;R13</f>
        <v>( 0</v>
      </c>
      <c r="AA16" s="31" t="s">
        <v>63</v>
      </c>
      <c r="AB16" s="32" t="str">
        <f>AG16&amp;" )"</f>
        <v>1.1554 )</v>
      </c>
      <c r="AC16" s="8"/>
      <c r="AD16" s="8"/>
      <c r="AE16" s="9" t="s">
        <v>50</v>
      </c>
      <c r="AF16" s="6" t="s">
        <v>127</v>
      </c>
      <c r="AG16" s="46">
        <f>AG15*(1+E14)</f>
        <v>1.1554000000000002</v>
      </c>
      <c r="AH16" s="8"/>
      <c r="AI16" s="41">
        <v>3</v>
      </c>
      <c r="AJ16" s="33" t="s">
        <v>128</v>
      </c>
      <c r="AK16" s="8"/>
      <c r="AL16" s="8"/>
      <c r="AM16" s="8"/>
      <c r="AN16" s="8"/>
      <c r="AO16" s="8"/>
      <c r="AP16" s="8"/>
      <c r="AQ16" s="8"/>
      <c r="AR16" s="8"/>
    </row>
    <row r="17" spans="3:44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10"/>
      <c r="N17" s="9" t="s">
        <v>50</v>
      </c>
      <c r="O17" s="8"/>
      <c r="P17" s="8"/>
      <c r="Q17" s="23" t="s">
        <v>62</v>
      </c>
      <c r="R17" s="34">
        <f>ROUND(R11*AG14+R12*AG15+R13*AG16,4)</f>
        <v>1.0449999999999999</v>
      </c>
      <c r="S17" s="8"/>
      <c r="T17" s="8"/>
      <c r="U17" s="8"/>
      <c r="W17" s="29"/>
      <c r="X17" s="29"/>
      <c r="Y17" s="29"/>
      <c r="Z17" s="8"/>
      <c r="AA17" s="8"/>
      <c r="AB17" s="8"/>
      <c r="AC17" s="8"/>
      <c r="AD17" s="8"/>
      <c r="AE17" s="9" t="s">
        <v>50</v>
      </c>
      <c r="AH17" s="8"/>
      <c r="AI17" s="41">
        <v>4</v>
      </c>
      <c r="AJ17" s="33" t="s">
        <v>129</v>
      </c>
      <c r="AK17" s="8"/>
      <c r="AL17" s="8"/>
      <c r="AM17" s="8"/>
      <c r="AN17" s="8"/>
      <c r="AO17" s="8"/>
      <c r="AP17" s="8"/>
      <c r="AQ17" s="8"/>
      <c r="AR17" s="8"/>
    </row>
    <row r="18" spans="3:44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10"/>
      <c r="N18" s="9" t="s">
        <v>50</v>
      </c>
      <c r="AE18" s="9" t="s">
        <v>50</v>
      </c>
      <c r="AH18" s="8"/>
      <c r="AI18" s="41">
        <v>5</v>
      </c>
      <c r="AJ18" s="33" t="s">
        <v>130</v>
      </c>
      <c r="AK18" s="8"/>
      <c r="AL18" s="8"/>
      <c r="AM18" s="8"/>
      <c r="AN18" s="8"/>
      <c r="AO18" s="8"/>
      <c r="AP18" s="8"/>
      <c r="AQ18" s="8"/>
      <c r="AR18" s="8"/>
    </row>
    <row r="19" spans="3:44" x14ac:dyDescent="0.25">
      <c r="C19" s="8"/>
      <c r="D19" s="9"/>
      <c r="E19" s="8"/>
      <c r="F19" s="8"/>
      <c r="G19" s="8"/>
      <c r="H19" s="8"/>
      <c r="I19" s="8"/>
      <c r="J19" s="8"/>
      <c r="K19" s="8"/>
      <c r="L19" s="8"/>
      <c r="M19" s="10"/>
      <c r="N19" s="9" t="s">
        <v>50</v>
      </c>
      <c r="O19" s="35" t="s">
        <v>90</v>
      </c>
      <c r="P19" s="8" t="s">
        <v>91</v>
      </c>
      <c r="Q19" s="8"/>
      <c r="R19" s="8"/>
      <c r="S19" s="8"/>
      <c r="T19" s="8"/>
      <c r="U19" s="8"/>
      <c r="V19" s="8"/>
      <c r="W19" s="8"/>
      <c r="X19" s="8"/>
      <c r="Y19" s="29"/>
      <c r="Z19" s="8"/>
      <c r="AA19" s="8"/>
      <c r="AB19" s="8"/>
      <c r="AC19" s="8"/>
      <c r="AD19" s="8"/>
      <c r="AE19" s="9" t="s">
        <v>50</v>
      </c>
      <c r="AH19" s="10"/>
      <c r="AJ19" s="33"/>
      <c r="AM19" s="36"/>
      <c r="AN19" s="36"/>
      <c r="AO19" s="36"/>
    </row>
    <row r="20" spans="3:44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10"/>
      <c r="N20" s="9" t="s">
        <v>50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9" t="s">
        <v>50</v>
      </c>
      <c r="AH20" s="10"/>
      <c r="AJ20" s="33"/>
    </row>
    <row r="21" spans="3:44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10"/>
      <c r="N21" s="9" t="s">
        <v>50</v>
      </c>
      <c r="O21" s="8"/>
      <c r="P21" s="8" t="s">
        <v>96</v>
      </c>
      <c r="Q21" s="23" t="s">
        <v>62</v>
      </c>
      <c r="R21" s="28">
        <f>VLOOKUP(AH3,AH5:AR9,RIGHT(P21,1)+2,FALSE)</f>
        <v>0</v>
      </c>
      <c r="S21" s="8"/>
      <c r="T21" s="8"/>
      <c r="U21" s="8"/>
      <c r="W21" s="29"/>
      <c r="X21" s="29"/>
      <c r="Y21" s="8"/>
      <c r="Z21" s="8"/>
      <c r="AA21" s="8"/>
      <c r="AB21" s="8"/>
      <c r="AC21" s="8"/>
      <c r="AD21" s="8"/>
      <c r="AE21" s="9" t="s">
        <v>50</v>
      </c>
      <c r="AF21" s="10"/>
      <c r="AG21" s="10"/>
      <c r="AH21" s="18"/>
    </row>
    <row r="22" spans="3:44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10"/>
      <c r="N22" s="9" t="s">
        <v>50</v>
      </c>
      <c r="O22" s="8"/>
      <c r="P22" s="8" t="s">
        <v>131</v>
      </c>
      <c r="Q22" s="23" t="s">
        <v>62</v>
      </c>
      <c r="R22" s="28">
        <f>VLOOKUP(AH3,AH5:AR9,RIGHT(P22,1)+2,FALSE)</f>
        <v>0.5</v>
      </c>
      <c r="S22" s="8"/>
      <c r="T22" s="8"/>
      <c r="U22" s="8"/>
      <c r="W22" s="29"/>
      <c r="X22" s="29"/>
      <c r="Y22" s="8"/>
      <c r="Z22" s="8"/>
      <c r="AA22" s="8"/>
      <c r="AB22" s="8"/>
      <c r="AC22" s="8"/>
      <c r="AD22" s="8"/>
      <c r="AE22" s="9" t="s">
        <v>50</v>
      </c>
      <c r="AF22" s="10"/>
      <c r="AG22" s="10"/>
      <c r="AH22" s="18"/>
    </row>
    <row r="23" spans="3:44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10"/>
      <c r="N23" s="9" t="s">
        <v>50</v>
      </c>
      <c r="O23" s="8"/>
      <c r="P23" s="8" t="s">
        <v>132</v>
      </c>
      <c r="Q23" s="23" t="s">
        <v>62</v>
      </c>
      <c r="R23" s="28">
        <f>VLOOKUP(AH3,AH5:AR9,RIGHT(P23,1)+2,FALSE)</f>
        <v>0.5</v>
      </c>
      <c r="S23" s="8"/>
      <c r="T23" s="8"/>
      <c r="U23" s="8"/>
      <c r="W23" s="29"/>
      <c r="X23" s="29"/>
      <c r="Y23" s="8"/>
      <c r="Z23" s="8"/>
      <c r="AA23" s="8"/>
      <c r="AB23" s="8"/>
      <c r="AC23" s="8"/>
      <c r="AD23" s="8"/>
      <c r="AE23" s="9" t="s">
        <v>50</v>
      </c>
      <c r="AF23" s="10"/>
      <c r="AG23" s="10"/>
      <c r="AH23" s="18"/>
    </row>
    <row r="24" spans="3:44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10"/>
      <c r="N24" s="9" t="s">
        <v>50</v>
      </c>
      <c r="AE24" s="9" t="s">
        <v>50</v>
      </c>
      <c r="AF24" s="10"/>
      <c r="AG24" s="10"/>
      <c r="AH24" s="18"/>
    </row>
    <row r="25" spans="3:44" x14ac:dyDescent="0.25">
      <c r="C25" s="8"/>
      <c r="D25" s="8"/>
      <c r="E25" s="8"/>
      <c r="F25" s="8"/>
      <c r="G25" s="8"/>
      <c r="H25" s="8"/>
      <c r="I25" s="8"/>
      <c r="J25" s="8"/>
      <c r="K25" s="8"/>
      <c r="L25" s="8"/>
      <c r="M25" s="10"/>
      <c r="N25" s="9" t="s">
        <v>50</v>
      </c>
      <c r="O25" s="8"/>
      <c r="P25" s="8" t="s">
        <v>97</v>
      </c>
      <c r="Q25" s="23" t="s">
        <v>62</v>
      </c>
      <c r="R25" s="22" t="s">
        <v>133</v>
      </c>
      <c r="S25" s="9" t="s">
        <v>63</v>
      </c>
      <c r="T25" s="30" t="s">
        <v>82</v>
      </c>
      <c r="U25" s="9" t="s">
        <v>83</v>
      </c>
      <c r="V25" s="22" t="s">
        <v>134</v>
      </c>
      <c r="W25" s="31" t="s">
        <v>63</v>
      </c>
      <c r="X25" s="32" t="s">
        <v>85</v>
      </c>
      <c r="Y25" s="9" t="s">
        <v>83</v>
      </c>
      <c r="Z25" s="22" t="s">
        <v>135</v>
      </c>
      <c r="AA25" s="31" t="s">
        <v>63</v>
      </c>
      <c r="AB25" s="32" t="s">
        <v>124</v>
      </c>
      <c r="AC25" s="8"/>
      <c r="AD25" s="8"/>
      <c r="AE25" s="9" t="s">
        <v>50</v>
      </c>
      <c r="AF25" s="10"/>
      <c r="AG25" s="10"/>
      <c r="AH25" s="18"/>
    </row>
    <row r="26" spans="3:44" x14ac:dyDescent="0.25">
      <c r="C26" s="8"/>
      <c r="D26" s="8"/>
      <c r="E26" s="8"/>
      <c r="F26" s="8"/>
      <c r="G26" s="8"/>
      <c r="H26" s="8"/>
      <c r="I26" s="8"/>
      <c r="J26" s="8"/>
      <c r="K26" s="8"/>
      <c r="L26" s="8"/>
      <c r="M26" s="10"/>
      <c r="N26" s="9" t="s">
        <v>50</v>
      </c>
      <c r="O26" s="8"/>
      <c r="P26" s="8"/>
      <c r="Q26" s="23" t="s">
        <v>62</v>
      </c>
      <c r="R26" s="22" t="str">
        <f>"( "&amp;R21</f>
        <v>( 0</v>
      </c>
      <c r="S26" s="9" t="s">
        <v>63</v>
      </c>
      <c r="T26" s="30" t="str">
        <f>"1.00 )"</f>
        <v>1.00 )</v>
      </c>
      <c r="U26" s="9" t="s">
        <v>83</v>
      </c>
      <c r="V26" s="22" t="str">
        <f>"( "&amp;R22</f>
        <v>( 0.5</v>
      </c>
      <c r="W26" s="31" t="s">
        <v>63</v>
      </c>
      <c r="X26" s="32" t="str">
        <f>AG15&amp;" )"</f>
        <v>1.09 )</v>
      </c>
      <c r="Y26" s="29"/>
      <c r="Z26" s="22" t="str">
        <f>"( "&amp;R23</f>
        <v>( 0.5</v>
      </c>
      <c r="AA26" s="31" t="s">
        <v>63</v>
      </c>
      <c r="AB26" s="32" t="str">
        <f>AG16&amp;" )"</f>
        <v>1.1554 )</v>
      </c>
      <c r="AC26" s="8"/>
      <c r="AD26" s="8"/>
      <c r="AE26" s="9" t="s">
        <v>50</v>
      </c>
      <c r="AF26" s="8"/>
      <c r="AG26" s="8"/>
      <c r="AH26" s="18"/>
    </row>
    <row r="27" spans="3:44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10"/>
      <c r="N27" s="9" t="s">
        <v>50</v>
      </c>
      <c r="O27" s="8"/>
      <c r="P27" s="8"/>
      <c r="Q27" s="23" t="s">
        <v>62</v>
      </c>
      <c r="R27" s="34">
        <f>ROUND(R21*AG14+R22*AG15+R23*AG16,4)</f>
        <v>1.1227</v>
      </c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9" t="s">
        <v>50</v>
      </c>
      <c r="AF27" s="8"/>
      <c r="AG27" s="8"/>
      <c r="AH27" s="18"/>
    </row>
    <row r="28" spans="3:44" x14ac:dyDescent="0.25">
      <c r="C28" s="8"/>
      <c r="D28" s="8"/>
      <c r="E28" s="8"/>
      <c r="F28" s="8"/>
      <c r="G28" s="8"/>
      <c r="H28" s="8"/>
      <c r="I28" s="8"/>
      <c r="J28" s="8"/>
      <c r="K28" s="8"/>
      <c r="L28" s="8"/>
      <c r="M28" s="10"/>
      <c r="N28" s="9" t="s">
        <v>50</v>
      </c>
      <c r="AD28" s="8"/>
      <c r="AE28" s="9" t="s">
        <v>50</v>
      </c>
      <c r="AF28" s="8"/>
      <c r="AG28" s="8"/>
      <c r="AH28" s="18"/>
    </row>
    <row r="29" spans="3:44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10"/>
      <c r="N29" s="9" t="s">
        <v>50</v>
      </c>
      <c r="O29" s="35" t="s">
        <v>136</v>
      </c>
      <c r="P29" s="8" t="s">
        <v>137</v>
      </c>
      <c r="Q29" s="8"/>
      <c r="R29" s="8"/>
      <c r="S29" s="8"/>
      <c r="T29" s="8"/>
      <c r="U29" s="8"/>
      <c r="V29" s="8"/>
      <c r="W29" s="8"/>
      <c r="X29" s="8"/>
      <c r="Y29" s="29"/>
      <c r="Z29" s="8"/>
      <c r="AA29" s="8"/>
      <c r="AB29" s="8"/>
      <c r="AC29" s="8"/>
      <c r="AE29" s="9" t="s">
        <v>50</v>
      </c>
      <c r="AF29" s="8"/>
      <c r="AG29" s="8"/>
      <c r="AH29" s="18"/>
    </row>
    <row r="30" spans="3:44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10"/>
      <c r="N30" s="9" t="s">
        <v>50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E30" s="9" t="s">
        <v>50</v>
      </c>
      <c r="AF30" s="8"/>
      <c r="AG30" s="8"/>
      <c r="AH30" s="18"/>
    </row>
    <row r="31" spans="3:44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10"/>
      <c r="N31" s="9" t="s">
        <v>50</v>
      </c>
      <c r="O31" s="8"/>
      <c r="P31" s="8" t="s">
        <v>138</v>
      </c>
      <c r="Q31" s="23" t="s">
        <v>62</v>
      </c>
      <c r="R31" s="28">
        <f>VLOOKUP(AH3,AH5:AR9,RIGHT(P31,1)+2,FALSE)</f>
        <v>0</v>
      </c>
      <c r="S31" s="8"/>
      <c r="T31" s="8"/>
      <c r="U31" s="8"/>
      <c r="W31" s="29"/>
      <c r="X31" s="29"/>
      <c r="Y31" s="8"/>
      <c r="Z31" s="8"/>
      <c r="AA31" s="8"/>
      <c r="AB31" s="8"/>
      <c r="AC31" s="8"/>
      <c r="AE31" s="9" t="s">
        <v>50</v>
      </c>
      <c r="AF31" s="8"/>
      <c r="AG31" s="8"/>
      <c r="AH31" s="18"/>
    </row>
    <row r="32" spans="3:44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10"/>
      <c r="N32" s="9" t="s">
        <v>50</v>
      </c>
      <c r="O32" s="8"/>
      <c r="P32" s="8" t="s">
        <v>139</v>
      </c>
      <c r="Q32" s="23" t="s">
        <v>62</v>
      </c>
      <c r="R32" s="28">
        <f>VLOOKUP(AH3,AH5:AR9,RIGHT(P32,1)+2,FALSE)</f>
        <v>0</v>
      </c>
      <c r="S32" s="8"/>
      <c r="T32" s="8"/>
      <c r="U32" s="8"/>
      <c r="W32" s="29"/>
      <c r="X32" s="29"/>
      <c r="Y32" s="8"/>
      <c r="Z32" s="8"/>
      <c r="AA32" s="8"/>
      <c r="AB32" s="8"/>
      <c r="AC32" s="8"/>
      <c r="AE32" s="9" t="s">
        <v>50</v>
      </c>
      <c r="AF32" s="8"/>
      <c r="AG32" s="8"/>
      <c r="AH32" s="18"/>
    </row>
    <row r="33" spans="1:34" x14ac:dyDescent="0.25">
      <c r="C33" s="8"/>
      <c r="D33" s="8"/>
      <c r="E33" s="8"/>
      <c r="F33" s="8"/>
      <c r="G33" s="8"/>
      <c r="H33" s="8"/>
      <c r="I33" s="8"/>
      <c r="J33" s="8"/>
      <c r="K33" s="8"/>
      <c r="L33" s="8"/>
      <c r="M33" s="10"/>
      <c r="N33" s="9" t="s">
        <v>50</v>
      </c>
      <c r="O33" s="8"/>
      <c r="P33" s="8" t="s">
        <v>140</v>
      </c>
      <c r="Q33" s="23" t="s">
        <v>62</v>
      </c>
      <c r="R33" s="28">
        <f>VLOOKUP(AH3,AH5:AR9,RIGHT(P33,1)+2,FALSE)</f>
        <v>1</v>
      </c>
      <c r="S33" s="8"/>
      <c r="T33" s="8"/>
      <c r="U33" s="8"/>
      <c r="W33" s="29"/>
      <c r="X33" s="29"/>
      <c r="Y33" s="8"/>
      <c r="Z33" s="8"/>
      <c r="AA33" s="8"/>
      <c r="AB33" s="8"/>
      <c r="AC33" s="8"/>
      <c r="AE33" s="9" t="s">
        <v>50</v>
      </c>
      <c r="AF33" s="8"/>
      <c r="AG33" s="8"/>
      <c r="AH33" s="18"/>
    </row>
    <row r="34" spans="1:34" x14ac:dyDescent="0.25">
      <c r="C34" s="8"/>
      <c r="D34" s="8"/>
      <c r="E34" s="8"/>
      <c r="F34" s="8"/>
      <c r="G34" s="8"/>
      <c r="H34" s="8"/>
      <c r="I34" s="8"/>
      <c r="J34" s="8"/>
      <c r="K34" s="8"/>
      <c r="L34" s="8"/>
      <c r="M34" s="10"/>
      <c r="N34" s="9" t="s">
        <v>50</v>
      </c>
      <c r="O34" s="8"/>
      <c r="Y34" s="8"/>
      <c r="Z34" s="8"/>
      <c r="AA34" s="8"/>
      <c r="AB34" s="8"/>
      <c r="AC34" s="8"/>
      <c r="AE34" s="9" t="s">
        <v>50</v>
      </c>
      <c r="AF34" s="8"/>
      <c r="AG34" s="8"/>
      <c r="AH34" s="18"/>
    </row>
    <row r="35" spans="1:34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10"/>
      <c r="N35" s="9" t="s">
        <v>50</v>
      </c>
      <c r="O35" s="8"/>
      <c r="P35" s="8" t="s">
        <v>191</v>
      </c>
      <c r="Q35" s="23" t="s">
        <v>62</v>
      </c>
      <c r="R35" s="22" t="s">
        <v>141</v>
      </c>
      <c r="S35" s="9" t="s">
        <v>63</v>
      </c>
      <c r="T35" s="30" t="s">
        <v>82</v>
      </c>
      <c r="U35" s="9" t="s">
        <v>83</v>
      </c>
      <c r="V35" s="22" t="s">
        <v>142</v>
      </c>
      <c r="W35" s="31" t="s">
        <v>63</v>
      </c>
      <c r="X35" s="32" t="s">
        <v>85</v>
      </c>
      <c r="Y35" s="9" t="s">
        <v>83</v>
      </c>
      <c r="Z35" s="22" t="s">
        <v>143</v>
      </c>
      <c r="AA35" s="31" t="s">
        <v>63</v>
      </c>
      <c r="AB35" s="32" t="s">
        <v>124</v>
      </c>
      <c r="AC35" s="8"/>
      <c r="AE35" s="9" t="s">
        <v>50</v>
      </c>
      <c r="AF35" s="8"/>
      <c r="AG35" s="8"/>
      <c r="AH35" s="18"/>
    </row>
    <row r="36" spans="1:34" x14ac:dyDescent="0.25">
      <c r="C36" s="8"/>
      <c r="D36" s="8"/>
      <c r="E36" s="8"/>
      <c r="F36" s="8"/>
      <c r="G36" s="8"/>
      <c r="H36" s="8"/>
      <c r="I36" s="8"/>
      <c r="J36" s="8"/>
      <c r="K36" s="8"/>
      <c r="L36" s="8"/>
      <c r="M36" s="10"/>
      <c r="N36" s="9" t="s">
        <v>50</v>
      </c>
      <c r="O36" s="8"/>
      <c r="P36" s="8"/>
      <c r="Q36" s="23" t="s">
        <v>62</v>
      </c>
      <c r="R36" s="22" t="str">
        <f>"( "&amp;R31</f>
        <v>( 0</v>
      </c>
      <c r="S36" s="9" t="s">
        <v>63</v>
      </c>
      <c r="T36" s="30" t="str">
        <f>"1.00 )"</f>
        <v>1.00 )</v>
      </c>
      <c r="U36" s="9" t="s">
        <v>83</v>
      </c>
      <c r="V36" s="22" t="str">
        <f>"( "&amp;R32</f>
        <v>( 0</v>
      </c>
      <c r="W36" s="31" t="s">
        <v>63</v>
      </c>
      <c r="X36" s="32" t="str">
        <f>AG15&amp;" )"</f>
        <v>1.09 )</v>
      </c>
      <c r="Y36" s="29"/>
      <c r="Z36" s="22" t="str">
        <f>"( "&amp;R33</f>
        <v>( 1</v>
      </c>
      <c r="AA36" s="31" t="s">
        <v>63</v>
      </c>
      <c r="AB36" s="32" t="str">
        <f>AG16&amp;" )"</f>
        <v>1.1554 )</v>
      </c>
      <c r="AC36" s="8"/>
      <c r="AE36" s="9" t="s">
        <v>50</v>
      </c>
      <c r="AF36" s="8"/>
      <c r="AG36" s="8"/>
    </row>
    <row r="37" spans="1:34" x14ac:dyDescent="0.25">
      <c r="C37" s="8"/>
      <c r="D37" s="8"/>
      <c r="E37" s="8"/>
      <c r="F37" s="8"/>
      <c r="G37" s="8"/>
      <c r="H37" s="8"/>
      <c r="I37" s="8"/>
      <c r="J37" s="8"/>
      <c r="K37" s="8"/>
      <c r="L37" s="8"/>
      <c r="M37" s="10"/>
      <c r="N37" s="9" t="s">
        <v>50</v>
      </c>
      <c r="P37" s="8"/>
      <c r="Q37" s="23" t="s">
        <v>62</v>
      </c>
      <c r="R37" s="34">
        <f>ROUND(R31*AG14+R32*AG15+R33*AG16,4)</f>
        <v>1.1554</v>
      </c>
      <c r="S37" s="8"/>
      <c r="T37" s="8"/>
      <c r="U37" s="8"/>
      <c r="V37" s="8"/>
      <c r="W37" s="8"/>
      <c r="X37" s="8"/>
      <c r="AE37" s="9" t="s">
        <v>50</v>
      </c>
      <c r="AF37" s="8"/>
      <c r="AG37" s="8"/>
    </row>
    <row r="38" spans="1:34" x14ac:dyDescent="0.25">
      <c r="C38" s="8"/>
      <c r="D38" s="8"/>
      <c r="E38" s="8"/>
      <c r="F38" s="8"/>
      <c r="G38" s="8"/>
      <c r="H38" s="8"/>
      <c r="I38" s="8"/>
      <c r="J38" s="8"/>
      <c r="K38" s="8"/>
      <c r="L38" s="8"/>
      <c r="M38" s="10"/>
      <c r="N38" s="9" t="s">
        <v>50</v>
      </c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9" t="s">
        <v>50</v>
      </c>
      <c r="AF38" s="8"/>
      <c r="AG38" s="8"/>
    </row>
    <row r="39" spans="1:34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9" t="s">
        <v>50</v>
      </c>
      <c r="O39" s="37" t="s">
        <v>99</v>
      </c>
      <c r="P39" s="8" t="s">
        <v>100</v>
      </c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9" t="s">
        <v>50</v>
      </c>
      <c r="AF39" s="8"/>
      <c r="AG39" s="8"/>
    </row>
    <row r="40" spans="1:34" x14ac:dyDescent="0.25">
      <c r="N40" s="9" t="s">
        <v>50</v>
      </c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9" t="s">
        <v>50</v>
      </c>
      <c r="AF40" s="8"/>
      <c r="AG40" s="8"/>
    </row>
    <row r="41" spans="1:34" x14ac:dyDescent="0.25">
      <c r="N41" s="9" t="s">
        <v>50</v>
      </c>
      <c r="O41" s="8"/>
      <c r="P41" s="30" t="s">
        <v>101</v>
      </c>
      <c r="Q41" s="9" t="s">
        <v>62</v>
      </c>
      <c r="R41" s="9" t="s">
        <v>61</v>
      </c>
      <c r="S41" s="23" t="s">
        <v>102</v>
      </c>
      <c r="T41" s="9" t="s">
        <v>80</v>
      </c>
      <c r="U41" s="9" t="s">
        <v>62</v>
      </c>
      <c r="V41" s="25">
        <f>R7</f>
        <v>1.1554000000000002</v>
      </c>
      <c r="W41" s="23" t="s">
        <v>102</v>
      </c>
      <c r="X41" s="25">
        <f>R17</f>
        <v>1.0449999999999999</v>
      </c>
      <c r="Y41" s="9" t="s">
        <v>62</v>
      </c>
      <c r="Z41" s="25">
        <f>ROUND(V41/X41,4)</f>
        <v>1.1055999999999999</v>
      </c>
      <c r="AA41" s="25"/>
      <c r="AB41" s="25"/>
      <c r="AC41" s="25"/>
      <c r="AD41" s="8"/>
      <c r="AE41" s="9" t="s">
        <v>50</v>
      </c>
      <c r="AF41" s="8"/>
      <c r="AG41" s="8"/>
    </row>
    <row r="42" spans="1:34" x14ac:dyDescent="0.25">
      <c r="N42" s="9" t="s">
        <v>50</v>
      </c>
      <c r="O42" s="8"/>
      <c r="P42" s="30" t="s">
        <v>103</v>
      </c>
      <c r="Q42" s="9" t="s">
        <v>62</v>
      </c>
      <c r="R42" s="9" t="s">
        <v>61</v>
      </c>
      <c r="S42" s="23" t="s">
        <v>102</v>
      </c>
      <c r="T42" s="9" t="s">
        <v>97</v>
      </c>
      <c r="U42" s="9" t="s">
        <v>62</v>
      </c>
      <c r="V42" s="25">
        <f>R7</f>
        <v>1.1554000000000002</v>
      </c>
      <c r="W42" s="23" t="s">
        <v>102</v>
      </c>
      <c r="X42" s="25">
        <f>R27</f>
        <v>1.1227</v>
      </c>
      <c r="Y42" s="9" t="s">
        <v>62</v>
      </c>
      <c r="Z42" s="25">
        <f>ROUND(V42/X42,4)</f>
        <v>1.0290999999999999</v>
      </c>
      <c r="AA42" s="25"/>
      <c r="AB42" s="25"/>
      <c r="AC42" s="25"/>
      <c r="AD42" s="8"/>
      <c r="AE42" s="9" t="s">
        <v>50</v>
      </c>
      <c r="AF42" s="8"/>
      <c r="AG42" s="8"/>
    </row>
    <row r="43" spans="1:34" x14ac:dyDescent="0.25">
      <c r="N43" s="9" t="s">
        <v>50</v>
      </c>
      <c r="O43" s="8"/>
      <c r="P43" s="30" t="s">
        <v>144</v>
      </c>
      <c r="Q43" s="9" t="s">
        <v>62</v>
      </c>
      <c r="R43" s="9" t="s">
        <v>61</v>
      </c>
      <c r="S43" s="23" t="s">
        <v>102</v>
      </c>
      <c r="T43" s="9" t="s">
        <v>191</v>
      </c>
      <c r="U43" s="9" t="s">
        <v>62</v>
      </c>
      <c r="V43" s="25">
        <f>R7</f>
        <v>1.1554000000000002</v>
      </c>
      <c r="W43" s="23" t="s">
        <v>102</v>
      </c>
      <c r="X43" s="25">
        <f>R37</f>
        <v>1.1554</v>
      </c>
      <c r="Y43" s="9" t="s">
        <v>62</v>
      </c>
      <c r="Z43" s="25">
        <f>ROUND(V43/X43,4)</f>
        <v>1</v>
      </c>
      <c r="AA43" s="8"/>
      <c r="AB43" s="8"/>
      <c r="AC43" s="8"/>
      <c r="AD43" s="8"/>
      <c r="AE43" s="9" t="s">
        <v>50</v>
      </c>
      <c r="AF43" s="8"/>
      <c r="AG43" s="8"/>
    </row>
    <row r="44" spans="1:34" x14ac:dyDescent="0.25">
      <c r="N44" s="9" t="s">
        <v>50</v>
      </c>
      <c r="AD44" s="8"/>
      <c r="AE44" s="9" t="s">
        <v>50</v>
      </c>
      <c r="AF44" s="8"/>
      <c r="AG44" s="8"/>
    </row>
    <row r="45" spans="1:34" x14ac:dyDescent="0.25">
      <c r="N45" s="9" t="s">
        <v>50</v>
      </c>
      <c r="O45" s="38" t="s">
        <v>104</v>
      </c>
      <c r="P45" s="8" t="s">
        <v>105</v>
      </c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E45" s="9" t="s">
        <v>50</v>
      </c>
      <c r="AF45" s="8"/>
      <c r="AG45" s="8"/>
    </row>
    <row r="46" spans="1:34" x14ac:dyDescent="0.25">
      <c r="N46" s="9" t="s">
        <v>50</v>
      </c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9" t="s">
        <v>50</v>
      </c>
      <c r="AF46" s="8"/>
      <c r="AG46" s="8"/>
    </row>
    <row r="47" spans="1:34" x14ac:dyDescent="0.25">
      <c r="N47" s="9" t="s">
        <v>50</v>
      </c>
      <c r="O47" s="8"/>
      <c r="P47" s="30" t="s">
        <v>106</v>
      </c>
      <c r="Q47" s="9" t="s">
        <v>62</v>
      </c>
      <c r="R47" s="9" t="s">
        <v>107</v>
      </c>
      <c r="S47" s="9" t="s">
        <v>63</v>
      </c>
      <c r="T47" s="9" t="s">
        <v>108</v>
      </c>
      <c r="U47" s="9" t="s">
        <v>62</v>
      </c>
      <c r="V47" s="9">
        <f>E7</f>
        <v>100</v>
      </c>
      <c r="W47" s="9" t="s">
        <v>63</v>
      </c>
      <c r="X47" s="25">
        <f>Z41</f>
        <v>1.1055999999999999</v>
      </c>
      <c r="Y47" s="9" t="s">
        <v>62</v>
      </c>
      <c r="Z47" s="39">
        <f>V47*X47</f>
        <v>110.55999999999999</v>
      </c>
      <c r="AA47" s="8"/>
      <c r="AB47" s="8"/>
      <c r="AC47" s="8"/>
      <c r="AD47" s="8"/>
      <c r="AE47" s="9" t="s">
        <v>50</v>
      </c>
      <c r="AF47" s="8"/>
      <c r="AG47" s="8"/>
    </row>
    <row r="48" spans="1:34" x14ac:dyDescent="0.25">
      <c r="N48" s="9" t="s">
        <v>50</v>
      </c>
      <c r="O48" s="8"/>
      <c r="P48" s="30" t="s">
        <v>109</v>
      </c>
      <c r="Q48" s="9" t="s">
        <v>62</v>
      </c>
      <c r="R48" s="9" t="s">
        <v>110</v>
      </c>
      <c r="S48" s="9" t="s">
        <v>63</v>
      </c>
      <c r="T48" s="9" t="s">
        <v>111</v>
      </c>
      <c r="U48" s="9" t="s">
        <v>62</v>
      </c>
      <c r="V48" s="9">
        <f>E8</f>
        <v>280</v>
      </c>
      <c r="W48" s="9" t="s">
        <v>63</v>
      </c>
      <c r="X48" s="25">
        <f>Z42</f>
        <v>1.0290999999999999</v>
      </c>
      <c r="Y48" s="9" t="s">
        <v>62</v>
      </c>
      <c r="Z48" s="39">
        <f>V48*X48</f>
        <v>288.14799999999997</v>
      </c>
      <c r="AA48" s="8"/>
      <c r="AB48" s="8"/>
      <c r="AC48" s="8"/>
      <c r="AD48" s="8"/>
      <c r="AE48" s="9" t="s">
        <v>50</v>
      </c>
      <c r="AF48" s="8"/>
      <c r="AG48" s="8"/>
    </row>
    <row r="49" spans="14:33" x14ac:dyDescent="0.25">
      <c r="N49" s="9" t="s">
        <v>50</v>
      </c>
      <c r="O49" s="8"/>
      <c r="P49" s="30" t="s">
        <v>194</v>
      </c>
      <c r="Q49" s="9" t="s">
        <v>62</v>
      </c>
      <c r="R49" s="9" t="s">
        <v>193</v>
      </c>
      <c r="S49" s="9" t="s">
        <v>63</v>
      </c>
      <c r="T49" s="9" t="s">
        <v>192</v>
      </c>
      <c r="U49" s="9" t="s">
        <v>62</v>
      </c>
      <c r="V49" s="9">
        <f>E9</f>
        <v>350</v>
      </c>
      <c r="W49" s="9" t="s">
        <v>63</v>
      </c>
      <c r="X49" s="25">
        <f>Z43</f>
        <v>1</v>
      </c>
      <c r="Y49" s="9" t="s">
        <v>62</v>
      </c>
      <c r="Z49" s="39">
        <f>V49*X49</f>
        <v>350</v>
      </c>
      <c r="AA49" s="40"/>
      <c r="AB49" s="40"/>
      <c r="AC49" s="40"/>
      <c r="AD49" s="8"/>
      <c r="AE49" s="9" t="s">
        <v>50</v>
      </c>
      <c r="AF49" s="8"/>
      <c r="AG49" s="8"/>
    </row>
    <row r="50" spans="14:33" x14ac:dyDescent="0.25">
      <c r="N50" s="9" t="s">
        <v>50</v>
      </c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40" t="s">
        <v>112</v>
      </c>
      <c r="AA50" s="8"/>
      <c r="AB50" s="8"/>
      <c r="AC50" s="8"/>
      <c r="AD50" s="8"/>
      <c r="AE50" s="9" t="s">
        <v>50</v>
      </c>
      <c r="AF50" s="8"/>
      <c r="AG50" s="8"/>
    </row>
    <row r="51" spans="14:33" x14ac:dyDescent="0.25">
      <c r="N51" s="9" t="s">
        <v>50</v>
      </c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9" t="s">
        <v>50</v>
      </c>
    </row>
    <row r="52" spans="14:33" x14ac:dyDescent="0.25">
      <c r="N52" s="9" t="s">
        <v>50</v>
      </c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9" t="s">
        <v>50</v>
      </c>
    </row>
    <row r="53" spans="14:33" x14ac:dyDescent="0.25">
      <c r="N53" s="9" t="s">
        <v>50</v>
      </c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9" t="s">
        <v>50</v>
      </c>
    </row>
    <row r="54" spans="14:33" x14ac:dyDescent="0.25">
      <c r="N54" s="9" t="s">
        <v>50</v>
      </c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9" t="s">
        <v>50</v>
      </c>
    </row>
    <row r="55" spans="14:33" x14ac:dyDescent="0.25">
      <c r="N55" s="9" t="s">
        <v>50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9" t="s">
        <v>50</v>
      </c>
    </row>
    <row r="56" spans="14:33" x14ac:dyDescent="0.25">
      <c r="N56" s="9" t="s">
        <v>50</v>
      </c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9" t="s">
        <v>50</v>
      </c>
    </row>
    <row r="57" spans="14:33" x14ac:dyDescent="0.25">
      <c r="N57" s="9" t="s">
        <v>50</v>
      </c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9" t="s">
        <v>50</v>
      </c>
    </row>
    <row r="58" spans="14:33" x14ac:dyDescent="0.25">
      <c r="N58" s="9" t="s">
        <v>50</v>
      </c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9" t="s">
        <v>50</v>
      </c>
    </row>
    <row r="59" spans="14:33" x14ac:dyDescent="0.25">
      <c r="N59" s="9" t="s">
        <v>50</v>
      </c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9" t="s">
        <v>50</v>
      </c>
    </row>
  </sheetData>
  <mergeCells count="1">
    <mergeCell ref="L1:M1"/>
  </mergeCells>
  <conditionalFormatting sqref="AJ5:AR9">
    <cfRule type="cellIs" dxfId="5" priority="1" operator="equal">
      <formula>0</formula>
    </cfRule>
  </conditionalFormatting>
  <hyperlinks>
    <hyperlink ref="L1:M1" location="TOC!A1" display="Return to TOC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1"/>
  </sheetPr>
  <dimension ref="A1:AR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8" width="9.140625" style="6" customWidth="1"/>
    <col min="19" max="19" width="3.7109375" style="6" customWidth="1"/>
    <col min="20" max="20" width="9.140625" style="6" customWidth="1"/>
    <col min="21" max="21" width="3.7109375" style="6" customWidth="1"/>
    <col min="22" max="22" width="9.140625" style="6" customWidth="1"/>
    <col min="23" max="23" width="3.7109375" style="6" customWidth="1"/>
    <col min="24" max="24" width="9.140625" style="6"/>
    <col min="25" max="25" width="3.7109375" style="6" customWidth="1"/>
    <col min="26" max="26" width="9.140625" style="6"/>
    <col min="27" max="27" width="3.7109375" style="6" customWidth="1"/>
    <col min="28" max="31" width="9.140625" style="6"/>
    <col min="32" max="33" width="12.7109375" style="6" customWidth="1"/>
    <col min="34" max="16384" width="9.140625" style="6"/>
  </cols>
  <sheetData>
    <row r="1" spans="1:44" x14ac:dyDescent="0.25">
      <c r="A1" s="5" t="s">
        <v>13</v>
      </c>
      <c r="C1" t="s">
        <v>30</v>
      </c>
      <c r="D1" s="7"/>
      <c r="E1" s="7"/>
      <c r="L1" s="50" t="s">
        <v>49</v>
      </c>
      <c r="M1" s="50"/>
      <c r="N1" s="18" t="s">
        <v>50</v>
      </c>
      <c r="AE1" s="18" t="s">
        <v>50</v>
      </c>
    </row>
    <row r="2" spans="1:44" x14ac:dyDescent="0.25">
      <c r="A2" s="5" t="s">
        <v>14</v>
      </c>
      <c r="C2" s="6" t="s">
        <v>15</v>
      </c>
      <c r="N2" s="18" t="s">
        <v>50</v>
      </c>
      <c r="AE2" s="18" t="s">
        <v>50</v>
      </c>
    </row>
    <row r="3" spans="1:44" x14ac:dyDescent="0.25">
      <c r="A3" s="5" t="s">
        <v>16</v>
      </c>
      <c r="C3" s="6" t="s">
        <v>196</v>
      </c>
      <c r="N3" s="18" t="s">
        <v>50</v>
      </c>
      <c r="O3" s="19" t="s">
        <v>51</v>
      </c>
      <c r="P3" s="6" t="s">
        <v>52</v>
      </c>
      <c r="AE3" s="18" t="s">
        <v>50</v>
      </c>
      <c r="AH3" s="41">
        <v>3</v>
      </c>
      <c r="AJ3" s="21">
        <v>1</v>
      </c>
      <c r="AK3" s="21">
        <v>2</v>
      </c>
      <c r="AL3" s="42">
        <v>3</v>
      </c>
      <c r="AM3" s="21">
        <v>4</v>
      </c>
      <c r="AN3" s="21">
        <v>5</v>
      </c>
      <c r="AO3" s="42">
        <v>6</v>
      </c>
      <c r="AP3" s="21">
        <v>7</v>
      </c>
      <c r="AQ3" s="21">
        <v>8</v>
      </c>
      <c r="AR3" s="21">
        <v>9</v>
      </c>
    </row>
    <row r="4" spans="1:44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 t="s">
        <v>50</v>
      </c>
      <c r="AE4" s="9" t="s">
        <v>50</v>
      </c>
      <c r="AH4" s="10"/>
      <c r="AI4" s="18"/>
      <c r="AJ4" s="18" t="s">
        <v>53</v>
      </c>
      <c r="AK4" s="18" t="s">
        <v>54</v>
      </c>
      <c r="AL4" s="43" t="s">
        <v>55</v>
      </c>
      <c r="AM4" s="18" t="s">
        <v>56</v>
      </c>
      <c r="AN4" s="18" t="s">
        <v>57</v>
      </c>
      <c r="AO4" s="43" t="s">
        <v>58</v>
      </c>
      <c r="AP4" s="18" t="s">
        <v>59</v>
      </c>
      <c r="AQ4" s="18" t="s">
        <v>60</v>
      </c>
      <c r="AR4" s="18" t="s">
        <v>113</v>
      </c>
    </row>
    <row r="5" spans="1:44" x14ac:dyDescent="0.25">
      <c r="A5" s="11" t="s">
        <v>17</v>
      </c>
      <c r="C5" s="8" t="s">
        <v>38</v>
      </c>
      <c r="D5" s="8"/>
      <c r="E5" s="8"/>
      <c r="F5" s="8"/>
      <c r="G5" s="8"/>
      <c r="H5" s="8"/>
      <c r="I5" s="8"/>
      <c r="J5" s="8"/>
      <c r="K5" s="8"/>
      <c r="L5" s="8"/>
      <c r="M5" s="10"/>
      <c r="N5" s="9" t="s">
        <v>50</v>
      </c>
      <c r="O5" s="8"/>
      <c r="P5" s="22" t="s">
        <v>61</v>
      </c>
      <c r="Q5" s="23" t="s">
        <v>62</v>
      </c>
      <c r="R5" s="24">
        <v>1</v>
      </c>
      <c r="S5" s="9" t="s">
        <v>63</v>
      </c>
      <c r="T5" s="9" t="s">
        <v>114</v>
      </c>
      <c r="U5" s="9" t="s">
        <v>63</v>
      </c>
      <c r="V5" s="9" t="s">
        <v>115</v>
      </c>
      <c r="W5" s="8"/>
      <c r="X5" s="8"/>
      <c r="Y5" s="8"/>
      <c r="Z5" s="8"/>
      <c r="AA5" s="8"/>
      <c r="AB5" s="8"/>
      <c r="AC5" s="8"/>
      <c r="AD5" s="8"/>
      <c r="AE5" s="9" t="s">
        <v>50</v>
      </c>
      <c r="AF5" s="18" t="s">
        <v>19</v>
      </c>
      <c r="AG5" s="47">
        <v>0</v>
      </c>
      <c r="AH5" s="41">
        <v>1</v>
      </c>
      <c r="AI5" s="44" t="s">
        <v>145</v>
      </c>
      <c r="AJ5" s="25">
        <v>0.75</v>
      </c>
      <c r="AK5" s="25">
        <v>0.25</v>
      </c>
      <c r="AL5" s="45">
        <v>0</v>
      </c>
      <c r="AM5" s="25">
        <v>0</v>
      </c>
      <c r="AN5" s="25">
        <v>1</v>
      </c>
      <c r="AO5" s="45">
        <v>0</v>
      </c>
      <c r="AP5" s="25">
        <v>0</v>
      </c>
      <c r="AQ5" s="25">
        <v>1</v>
      </c>
      <c r="AR5" s="25">
        <v>0</v>
      </c>
    </row>
    <row r="6" spans="1:44" x14ac:dyDescent="0.25">
      <c r="C6" s="8"/>
      <c r="D6" s="8"/>
      <c r="E6" s="8"/>
      <c r="F6" s="8"/>
      <c r="G6" s="8"/>
      <c r="H6" s="8"/>
      <c r="I6" s="8"/>
      <c r="J6" s="8"/>
      <c r="K6" s="8"/>
      <c r="L6" s="8"/>
      <c r="M6" s="10"/>
      <c r="N6" s="9" t="s">
        <v>50</v>
      </c>
      <c r="O6" s="8"/>
      <c r="P6" s="8"/>
      <c r="Q6" s="23" t="s">
        <v>62</v>
      </c>
      <c r="R6" s="26">
        <v>1</v>
      </c>
      <c r="S6" s="9" t="s">
        <v>63</v>
      </c>
      <c r="T6" s="26">
        <f>1+E11</f>
        <v>0.99</v>
      </c>
      <c r="U6" s="9" t="s">
        <v>63</v>
      </c>
      <c r="V6" s="26">
        <f>1+E14</f>
        <v>0.92999999999999994</v>
      </c>
      <c r="W6" s="8"/>
      <c r="X6" s="8"/>
      <c r="Y6" s="8"/>
      <c r="Z6" s="8"/>
      <c r="AA6" s="8"/>
      <c r="AB6" s="8"/>
      <c r="AC6" s="8"/>
      <c r="AD6" s="8"/>
      <c r="AE6" s="9" t="s">
        <v>50</v>
      </c>
      <c r="AF6" s="18" t="s">
        <v>65</v>
      </c>
      <c r="AG6" s="18" t="s">
        <v>146</v>
      </c>
      <c r="AH6" s="41">
        <v>2</v>
      </c>
      <c r="AI6" s="44" t="s">
        <v>147</v>
      </c>
      <c r="AJ6" s="25">
        <v>0.5</v>
      </c>
      <c r="AK6" s="25">
        <v>0.5</v>
      </c>
      <c r="AL6" s="45">
        <v>0</v>
      </c>
      <c r="AM6" s="25">
        <f>4/12</f>
        <v>0.33333333333333331</v>
      </c>
      <c r="AN6" s="25">
        <f>8/12</f>
        <v>0.66666666666666663</v>
      </c>
      <c r="AO6" s="45">
        <v>0</v>
      </c>
      <c r="AP6" s="25">
        <v>0</v>
      </c>
      <c r="AQ6" s="25">
        <v>0</v>
      </c>
      <c r="AR6" s="25">
        <v>1</v>
      </c>
    </row>
    <row r="7" spans="1:44" x14ac:dyDescent="0.25">
      <c r="A7" s="11" t="s">
        <v>20</v>
      </c>
      <c r="C7" s="8" t="s">
        <v>21</v>
      </c>
      <c r="D7" s="8"/>
      <c r="E7" s="12">
        <v>100</v>
      </c>
      <c r="F7" s="8"/>
      <c r="G7" s="8" t="s">
        <v>22</v>
      </c>
      <c r="H7" s="8"/>
      <c r="I7" s="8"/>
      <c r="J7" s="8"/>
      <c r="K7" s="8"/>
      <c r="L7" s="8"/>
      <c r="M7" s="10"/>
      <c r="N7" s="9" t="s">
        <v>50</v>
      </c>
      <c r="O7" s="8"/>
      <c r="P7" s="8"/>
      <c r="Q7" s="23" t="s">
        <v>62</v>
      </c>
      <c r="R7" s="25">
        <f>R6*T6*V6</f>
        <v>0.92069999999999996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9" t="s">
        <v>50</v>
      </c>
      <c r="AF7" s="18" t="s">
        <v>26</v>
      </c>
      <c r="AG7" s="18" t="s">
        <v>39</v>
      </c>
      <c r="AH7" s="41">
        <v>3</v>
      </c>
      <c r="AI7" s="44" t="s">
        <v>148</v>
      </c>
      <c r="AJ7" s="25">
        <v>1</v>
      </c>
      <c r="AK7" s="25">
        <v>0</v>
      </c>
      <c r="AL7" s="45">
        <v>0</v>
      </c>
      <c r="AM7" s="25">
        <v>0.5</v>
      </c>
      <c r="AN7" s="25">
        <f>142/288</f>
        <v>0.49305555555555558</v>
      </c>
      <c r="AO7" s="45">
        <f>2/288</f>
        <v>6.9444444444444441E-3</v>
      </c>
      <c r="AP7" s="25">
        <v>0</v>
      </c>
      <c r="AQ7" s="25">
        <f>50/288</f>
        <v>0.1736111111111111</v>
      </c>
      <c r="AR7" s="25">
        <f>1-50/288</f>
        <v>0.82638888888888884</v>
      </c>
    </row>
    <row r="8" spans="1:44" x14ac:dyDescent="0.25">
      <c r="A8" s="11"/>
      <c r="B8" s="10"/>
      <c r="C8" s="8" t="s">
        <v>24</v>
      </c>
      <c r="D8" s="8"/>
      <c r="E8" s="12">
        <v>250</v>
      </c>
      <c r="F8" s="8"/>
      <c r="G8" s="8"/>
      <c r="H8" s="8"/>
      <c r="I8" s="8"/>
      <c r="J8" s="8"/>
      <c r="K8" s="10"/>
      <c r="L8" s="10"/>
      <c r="M8" s="10"/>
      <c r="N8" s="9" t="s">
        <v>50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9" t="s">
        <v>50</v>
      </c>
      <c r="AF8" s="18" t="s">
        <v>149</v>
      </c>
      <c r="AG8" s="47">
        <v>0</v>
      </c>
      <c r="AH8" s="41">
        <v>4</v>
      </c>
      <c r="AI8" s="44" t="s">
        <v>150</v>
      </c>
      <c r="AJ8" s="25">
        <v>1</v>
      </c>
      <c r="AK8" s="25">
        <v>0</v>
      </c>
      <c r="AL8" s="45">
        <v>0</v>
      </c>
      <c r="AM8" s="25">
        <v>1</v>
      </c>
      <c r="AN8" s="25">
        <v>0</v>
      </c>
      <c r="AO8" s="45">
        <v>0</v>
      </c>
      <c r="AP8" s="25">
        <f>60/144</f>
        <v>0.41666666666666669</v>
      </c>
      <c r="AQ8" s="25">
        <f>1-AP8</f>
        <v>0.58333333333333326</v>
      </c>
      <c r="AR8" s="25"/>
    </row>
    <row r="9" spans="1:44" x14ac:dyDescent="0.25">
      <c r="A9" s="10"/>
      <c r="B9" s="10"/>
      <c r="C9" s="8" t="s">
        <v>32</v>
      </c>
      <c r="D9" s="8"/>
      <c r="E9" s="12">
        <v>310</v>
      </c>
      <c r="F9" s="8"/>
      <c r="G9" s="8"/>
      <c r="H9" s="8"/>
      <c r="I9" s="8"/>
      <c r="J9" s="8"/>
      <c r="K9" s="10"/>
      <c r="L9" s="10"/>
      <c r="M9" s="10"/>
      <c r="N9" s="9" t="s">
        <v>50</v>
      </c>
      <c r="O9" s="27" t="s">
        <v>70</v>
      </c>
      <c r="P9" s="8" t="s">
        <v>71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9" t="s">
        <v>50</v>
      </c>
      <c r="AF9" s="18" t="s">
        <v>25</v>
      </c>
      <c r="AG9" s="18" t="s">
        <v>28</v>
      </c>
      <c r="AH9" s="41">
        <v>5</v>
      </c>
      <c r="AI9" s="44" t="s">
        <v>151</v>
      </c>
      <c r="AJ9" s="25">
        <v>1</v>
      </c>
      <c r="AK9" s="25">
        <v>0</v>
      </c>
      <c r="AL9" s="45">
        <v>0</v>
      </c>
      <c r="AM9" s="25">
        <v>0.25</v>
      </c>
      <c r="AN9" s="25">
        <v>0.5</v>
      </c>
      <c r="AO9" s="45">
        <v>0.25</v>
      </c>
      <c r="AP9" s="25">
        <v>0</v>
      </c>
      <c r="AQ9" s="25">
        <v>0</v>
      </c>
      <c r="AR9" s="25">
        <v>1</v>
      </c>
    </row>
    <row r="10" spans="1:44" x14ac:dyDescent="0.25">
      <c r="A10" s="10"/>
      <c r="B10" s="10"/>
      <c r="G10" s="8"/>
      <c r="H10" s="8"/>
      <c r="I10" s="8"/>
      <c r="J10" s="8"/>
      <c r="K10" s="10"/>
      <c r="L10" s="10"/>
      <c r="M10" s="10"/>
      <c r="N10" s="9" t="s">
        <v>50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9" t="s">
        <v>50</v>
      </c>
      <c r="AH10" s="8"/>
      <c r="AI10" s="18"/>
      <c r="AJ10" s="25"/>
      <c r="AK10" s="25"/>
      <c r="AL10" s="25"/>
      <c r="AM10" s="25"/>
      <c r="AN10" s="25"/>
      <c r="AO10" s="25"/>
      <c r="AP10" s="25"/>
      <c r="AQ10" s="25"/>
      <c r="AR10" s="8"/>
    </row>
    <row r="11" spans="1:44" x14ac:dyDescent="0.25">
      <c r="A11" s="10"/>
      <c r="B11" s="10"/>
      <c r="C11" s="8" t="s">
        <v>34</v>
      </c>
      <c r="D11" s="8"/>
      <c r="E11" s="13">
        <v>-0.01</v>
      </c>
      <c r="F11" s="8"/>
      <c r="G11" s="8"/>
      <c r="H11" s="8"/>
      <c r="I11" s="8"/>
      <c r="J11" s="8"/>
      <c r="K11" s="10"/>
      <c r="L11" s="10"/>
      <c r="M11" s="10"/>
      <c r="N11" s="9" t="s">
        <v>50</v>
      </c>
      <c r="O11" s="8"/>
      <c r="P11" s="8" t="s">
        <v>74</v>
      </c>
      <c r="Q11" s="23" t="s">
        <v>62</v>
      </c>
      <c r="R11" s="28">
        <f>VLOOKUP(AH3,AH5:AR9,RIGHT(P11,1)+2,FALSE)</f>
        <v>1</v>
      </c>
      <c r="S11" s="8"/>
      <c r="T11" s="8"/>
      <c r="U11" s="8"/>
      <c r="W11" s="29"/>
      <c r="X11" s="29"/>
      <c r="Y11" s="29"/>
      <c r="Z11" s="8"/>
      <c r="AA11" s="8"/>
      <c r="AB11" s="8"/>
      <c r="AC11" s="8"/>
      <c r="AD11" s="8"/>
      <c r="AE11" s="9" t="s">
        <v>50</v>
      </c>
      <c r="AH11" s="8"/>
      <c r="AI11" s="18"/>
      <c r="AJ11" s="25"/>
      <c r="AK11" s="25"/>
      <c r="AL11" s="25"/>
      <c r="AM11" s="25"/>
      <c r="AN11" s="25"/>
      <c r="AO11" s="25"/>
      <c r="AP11" s="25"/>
      <c r="AQ11" s="25"/>
      <c r="AR11" s="8"/>
    </row>
    <row r="12" spans="1:44" x14ac:dyDescent="0.25">
      <c r="A12" s="10"/>
      <c r="B12" s="10"/>
      <c r="C12" s="8" t="s">
        <v>35</v>
      </c>
      <c r="D12" s="8"/>
      <c r="E12" s="12" t="s">
        <v>26</v>
      </c>
      <c r="F12" s="12"/>
      <c r="G12" s="8"/>
      <c r="H12" s="8"/>
      <c r="I12" s="8"/>
      <c r="J12" s="8"/>
      <c r="K12" s="10"/>
      <c r="L12" s="10"/>
      <c r="M12" s="10"/>
      <c r="N12" s="9" t="s">
        <v>50</v>
      </c>
      <c r="O12" s="8"/>
      <c r="P12" s="8" t="s">
        <v>77</v>
      </c>
      <c r="Q12" s="23" t="s">
        <v>62</v>
      </c>
      <c r="R12" s="28">
        <f>VLOOKUP(AH3,AH5:AR9,RIGHT(P12,1)+2,FALSE)</f>
        <v>0</v>
      </c>
      <c r="S12" s="8"/>
      <c r="T12" s="8"/>
      <c r="U12" s="8"/>
      <c r="W12" s="29"/>
      <c r="X12" s="29"/>
      <c r="Y12" s="29"/>
      <c r="Z12" s="8"/>
      <c r="AA12" s="8"/>
      <c r="AB12" s="8"/>
      <c r="AC12" s="8"/>
      <c r="AD12" s="8"/>
      <c r="AE12" s="9" t="s">
        <v>50</v>
      </c>
      <c r="AH12" s="8"/>
      <c r="AI12" s="18"/>
      <c r="AJ12" s="8"/>
      <c r="AK12" s="8"/>
      <c r="AL12" s="8"/>
      <c r="AM12" s="8"/>
      <c r="AN12" s="8"/>
      <c r="AO12" s="8"/>
      <c r="AP12" s="8"/>
      <c r="AQ12" s="8"/>
      <c r="AR12" s="8"/>
    </row>
    <row r="13" spans="1:44" x14ac:dyDescent="0.25">
      <c r="A13" s="11"/>
      <c r="B13" s="10"/>
      <c r="C13" s="8"/>
      <c r="D13" s="8"/>
      <c r="E13" s="8"/>
      <c r="F13" s="8"/>
      <c r="G13" s="8"/>
      <c r="H13" s="8"/>
      <c r="I13" s="8"/>
      <c r="J13" s="8"/>
      <c r="K13" s="10"/>
      <c r="L13" s="10"/>
      <c r="M13" s="10"/>
      <c r="N13" s="9" t="s">
        <v>50</v>
      </c>
      <c r="O13" s="8"/>
      <c r="P13" s="8" t="s">
        <v>94</v>
      </c>
      <c r="Q13" s="23" t="s">
        <v>62</v>
      </c>
      <c r="R13" s="28">
        <f>VLOOKUP(AH3,AH5:AR9,RIGHT(P13,1)+2,FALSE)</f>
        <v>0</v>
      </c>
      <c r="S13" s="8"/>
      <c r="T13" s="8"/>
      <c r="U13" s="8"/>
      <c r="W13" s="29"/>
      <c r="X13" s="29"/>
      <c r="Y13" s="29"/>
      <c r="Z13" s="8"/>
      <c r="AA13" s="8"/>
      <c r="AB13" s="8"/>
      <c r="AC13" s="8"/>
      <c r="AD13" s="8"/>
      <c r="AE13" s="9" t="s">
        <v>50</v>
      </c>
      <c r="AH13" s="8"/>
      <c r="AI13" s="18" t="s">
        <v>78</v>
      </c>
      <c r="AJ13" s="8" t="s">
        <v>79</v>
      </c>
      <c r="AK13" s="8"/>
      <c r="AL13" s="8"/>
      <c r="AM13" s="8"/>
      <c r="AN13" s="8"/>
      <c r="AO13" s="8"/>
      <c r="AP13" s="8"/>
      <c r="AQ13" s="8"/>
      <c r="AR13" s="8"/>
    </row>
    <row r="14" spans="1:44" x14ac:dyDescent="0.25">
      <c r="A14" s="10"/>
      <c r="B14" s="10"/>
      <c r="C14" s="8" t="s">
        <v>36</v>
      </c>
      <c r="D14" s="8"/>
      <c r="E14" s="13">
        <v>-7.0000000000000007E-2</v>
      </c>
      <c r="F14" s="8"/>
      <c r="G14" s="8"/>
      <c r="H14" s="8"/>
      <c r="I14" s="8"/>
      <c r="J14" s="8"/>
      <c r="K14"/>
      <c r="L14" s="10"/>
      <c r="M14" s="10"/>
      <c r="N14" s="9" t="s">
        <v>50</v>
      </c>
      <c r="AE14" s="9" t="s">
        <v>50</v>
      </c>
      <c r="AF14" s="6" t="s">
        <v>122</v>
      </c>
      <c r="AG14" s="46">
        <v>1</v>
      </c>
      <c r="AH14" s="8"/>
      <c r="AI14" s="41">
        <v>1</v>
      </c>
      <c r="AJ14" s="33" t="s">
        <v>152</v>
      </c>
      <c r="AK14" s="8"/>
      <c r="AL14" s="8"/>
      <c r="AM14" s="8"/>
      <c r="AN14" s="8"/>
      <c r="AO14" s="8"/>
      <c r="AP14" s="8"/>
      <c r="AQ14" s="8"/>
      <c r="AR14" s="8"/>
    </row>
    <row r="15" spans="1:44" x14ac:dyDescent="0.25">
      <c r="C15" s="8" t="s">
        <v>37</v>
      </c>
      <c r="D15" s="8"/>
      <c r="E15" s="12" t="s">
        <v>39</v>
      </c>
      <c r="F15" s="12"/>
      <c r="G15" s="8"/>
      <c r="H15" s="8"/>
      <c r="I15" s="8"/>
      <c r="J15" s="8"/>
      <c r="K15" s="8"/>
      <c r="L15" s="8"/>
      <c r="M15" s="10"/>
      <c r="N15" s="9" t="s">
        <v>50</v>
      </c>
      <c r="O15" s="8"/>
      <c r="P15" s="8" t="s">
        <v>80</v>
      </c>
      <c r="Q15" s="23" t="s">
        <v>62</v>
      </c>
      <c r="R15" s="22" t="s">
        <v>81</v>
      </c>
      <c r="S15" s="9" t="s">
        <v>63</v>
      </c>
      <c r="T15" s="30" t="s">
        <v>82</v>
      </c>
      <c r="U15" s="9" t="s">
        <v>83</v>
      </c>
      <c r="V15" s="22" t="s">
        <v>84</v>
      </c>
      <c r="W15" s="31" t="s">
        <v>63</v>
      </c>
      <c r="X15" s="32" t="s">
        <v>85</v>
      </c>
      <c r="Y15" s="9" t="s">
        <v>83</v>
      </c>
      <c r="Z15" s="22" t="s">
        <v>98</v>
      </c>
      <c r="AA15" s="31" t="s">
        <v>63</v>
      </c>
      <c r="AB15" s="32" t="s">
        <v>124</v>
      </c>
      <c r="AC15" s="8"/>
      <c r="AD15" s="8"/>
      <c r="AE15" s="9" t="s">
        <v>50</v>
      </c>
      <c r="AF15" s="6" t="s">
        <v>125</v>
      </c>
      <c r="AG15" s="46">
        <f>AG14*(1+E11)</f>
        <v>0.99</v>
      </c>
      <c r="AH15" s="8"/>
      <c r="AI15" s="41">
        <v>2</v>
      </c>
      <c r="AJ15" s="33" t="s">
        <v>153</v>
      </c>
      <c r="AK15" s="8"/>
      <c r="AL15" s="8"/>
      <c r="AM15" s="8"/>
      <c r="AN15" s="8"/>
      <c r="AO15" s="8"/>
      <c r="AP15" s="8"/>
      <c r="AQ15" s="8"/>
      <c r="AR15" s="8"/>
    </row>
    <row r="16" spans="1:44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10"/>
      <c r="N16" s="9" t="s">
        <v>50</v>
      </c>
      <c r="O16" s="8"/>
      <c r="P16" s="8"/>
      <c r="Q16" s="23" t="s">
        <v>62</v>
      </c>
      <c r="R16" s="22" t="str">
        <f>"( "&amp;R11</f>
        <v>( 1</v>
      </c>
      <c r="S16" s="9" t="s">
        <v>63</v>
      </c>
      <c r="T16" s="30" t="str">
        <f>"1.00 )"</f>
        <v>1.00 )</v>
      </c>
      <c r="U16" s="9" t="s">
        <v>83</v>
      </c>
      <c r="V16" s="22" t="str">
        <f>"( "&amp;R12</f>
        <v>( 0</v>
      </c>
      <c r="W16" s="31" t="s">
        <v>63</v>
      </c>
      <c r="X16" s="32" t="str">
        <f>AG15&amp;" )"</f>
        <v>0.99 )</v>
      </c>
      <c r="Y16" s="29"/>
      <c r="Z16" s="22" t="str">
        <f>"( "&amp;R13</f>
        <v>( 0</v>
      </c>
      <c r="AA16" s="31" t="s">
        <v>63</v>
      </c>
      <c r="AB16" s="32" t="str">
        <f>AG16&amp;" )"</f>
        <v>0.9207 )</v>
      </c>
      <c r="AC16" s="8"/>
      <c r="AD16" s="8"/>
      <c r="AE16" s="9" t="s">
        <v>50</v>
      </c>
      <c r="AF16" s="6" t="s">
        <v>127</v>
      </c>
      <c r="AG16" s="46">
        <f>AG15*(1+E14)</f>
        <v>0.92069999999999996</v>
      </c>
      <c r="AH16" s="8"/>
      <c r="AI16" s="41">
        <v>3</v>
      </c>
      <c r="AJ16" s="33" t="s">
        <v>154</v>
      </c>
      <c r="AK16" s="8"/>
      <c r="AL16" s="8"/>
      <c r="AM16" s="8"/>
      <c r="AN16" s="8"/>
      <c r="AO16" s="8"/>
      <c r="AP16" s="8"/>
      <c r="AQ16" s="8"/>
      <c r="AR16" s="8"/>
    </row>
    <row r="17" spans="3:44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10"/>
      <c r="N17" s="9" t="s">
        <v>50</v>
      </c>
      <c r="O17" s="8"/>
      <c r="P17" s="8"/>
      <c r="Q17" s="23" t="s">
        <v>62</v>
      </c>
      <c r="R17" s="34">
        <f>ROUND(R11*AG14+R12*AG15+R13*AG16,4)</f>
        <v>1</v>
      </c>
      <c r="S17" s="8"/>
      <c r="T17" s="8"/>
      <c r="U17" s="8"/>
      <c r="W17" s="29"/>
      <c r="X17" s="29"/>
      <c r="Y17" s="29"/>
      <c r="Z17" s="8"/>
      <c r="AA17" s="8"/>
      <c r="AB17" s="8"/>
      <c r="AC17" s="8"/>
      <c r="AD17" s="8"/>
      <c r="AE17" s="9" t="s">
        <v>50</v>
      </c>
      <c r="AH17" s="8"/>
      <c r="AI17" s="41">
        <v>4</v>
      </c>
      <c r="AJ17" s="33" t="s">
        <v>155</v>
      </c>
      <c r="AK17" s="8"/>
      <c r="AL17" s="8"/>
      <c r="AM17" s="8"/>
      <c r="AN17" s="8"/>
      <c r="AO17" s="8"/>
      <c r="AP17" s="8"/>
      <c r="AQ17" s="8"/>
      <c r="AR17" s="8"/>
    </row>
    <row r="18" spans="3:44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10"/>
      <c r="N18" s="9" t="s">
        <v>50</v>
      </c>
      <c r="AE18" s="9" t="s">
        <v>50</v>
      </c>
      <c r="AH18" s="8"/>
      <c r="AI18" s="41">
        <v>5</v>
      </c>
      <c r="AJ18" s="33" t="s">
        <v>156</v>
      </c>
      <c r="AK18" s="8"/>
      <c r="AL18" s="8"/>
      <c r="AM18" s="8"/>
      <c r="AN18" s="8"/>
      <c r="AO18" s="8"/>
      <c r="AP18" s="8"/>
      <c r="AQ18" s="8"/>
      <c r="AR18" s="8"/>
    </row>
    <row r="19" spans="3:44" x14ac:dyDescent="0.25">
      <c r="C19" s="8"/>
      <c r="D19" s="9"/>
      <c r="E19" s="8"/>
      <c r="F19" s="8"/>
      <c r="G19" s="8"/>
      <c r="H19" s="8"/>
      <c r="I19" s="8"/>
      <c r="J19" s="8"/>
      <c r="K19" s="8"/>
      <c r="L19" s="8"/>
      <c r="M19" s="10"/>
      <c r="N19" s="9" t="s">
        <v>50</v>
      </c>
      <c r="O19" s="35" t="s">
        <v>90</v>
      </c>
      <c r="P19" s="8" t="s">
        <v>91</v>
      </c>
      <c r="Q19" s="8"/>
      <c r="R19" s="8"/>
      <c r="S19" s="8"/>
      <c r="T19" s="8"/>
      <c r="U19" s="8"/>
      <c r="V19" s="8"/>
      <c r="W19" s="8"/>
      <c r="X19" s="8"/>
      <c r="Y19" s="29"/>
      <c r="Z19" s="8"/>
      <c r="AA19" s="8"/>
      <c r="AB19" s="8"/>
      <c r="AC19" s="8"/>
      <c r="AD19" s="8"/>
      <c r="AE19" s="9" t="s">
        <v>50</v>
      </c>
      <c r="AH19" s="10"/>
      <c r="AJ19" s="33"/>
      <c r="AM19" s="36"/>
      <c r="AN19" s="36"/>
      <c r="AO19" s="36"/>
    </row>
    <row r="20" spans="3:44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10"/>
      <c r="N20" s="9" t="s">
        <v>50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9" t="s">
        <v>50</v>
      </c>
      <c r="AH20" s="10"/>
      <c r="AJ20" s="33"/>
    </row>
    <row r="21" spans="3:44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10"/>
      <c r="N21" s="9" t="s">
        <v>50</v>
      </c>
      <c r="O21" s="8"/>
      <c r="P21" s="8" t="s">
        <v>96</v>
      </c>
      <c r="Q21" s="23" t="s">
        <v>62</v>
      </c>
      <c r="R21" s="28">
        <f>VLOOKUP(AH3,AH5:AR9,RIGHT(P21,1)+2,FALSE)</f>
        <v>0.5</v>
      </c>
      <c r="S21" s="8"/>
      <c r="T21" s="8"/>
      <c r="U21" s="8"/>
      <c r="W21" s="29"/>
      <c r="X21" s="29"/>
      <c r="Y21" s="8"/>
      <c r="Z21" s="8"/>
      <c r="AA21" s="8"/>
      <c r="AB21" s="8"/>
      <c r="AC21" s="8"/>
      <c r="AD21" s="8"/>
      <c r="AE21" s="9" t="s">
        <v>50</v>
      </c>
      <c r="AF21" s="10"/>
      <c r="AG21" s="10"/>
      <c r="AH21" s="18"/>
    </row>
    <row r="22" spans="3:44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10"/>
      <c r="N22" s="9" t="s">
        <v>50</v>
      </c>
      <c r="O22" s="8"/>
      <c r="P22" s="8" t="s">
        <v>131</v>
      </c>
      <c r="Q22" s="23" t="s">
        <v>62</v>
      </c>
      <c r="R22" s="28">
        <f>VLOOKUP(AH3,AH5:AR9,RIGHT(P22,1)+2,FALSE)</f>
        <v>0.49305555555555558</v>
      </c>
      <c r="S22" s="8"/>
      <c r="T22" s="8"/>
      <c r="U22" s="8"/>
      <c r="W22" s="29"/>
      <c r="X22" s="29"/>
      <c r="Y22" s="8"/>
      <c r="Z22" s="8"/>
      <c r="AA22" s="8"/>
      <c r="AB22" s="8"/>
      <c r="AC22" s="8"/>
      <c r="AD22" s="8"/>
      <c r="AE22" s="9" t="s">
        <v>50</v>
      </c>
      <c r="AF22" s="10"/>
      <c r="AG22" s="10"/>
      <c r="AH22" s="18"/>
    </row>
    <row r="23" spans="3:44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10"/>
      <c r="N23" s="9" t="s">
        <v>50</v>
      </c>
      <c r="O23" s="8"/>
      <c r="P23" s="8" t="s">
        <v>132</v>
      </c>
      <c r="Q23" s="23" t="s">
        <v>62</v>
      </c>
      <c r="R23" s="28">
        <f>VLOOKUP(AH3,AH5:AR9,RIGHT(P23,1)+2,FALSE)</f>
        <v>6.9444444444444441E-3</v>
      </c>
      <c r="S23" s="8"/>
      <c r="T23" s="8"/>
      <c r="U23" s="8"/>
      <c r="W23" s="29"/>
      <c r="X23" s="29"/>
      <c r="Y23" s="8"/>
      <c r="Z23" s="8"/>
      <c r="AA23" s="8"/>
      <c r="AB23" s="8"/>
      <c r="AC23" s="8"/>
      <c r="AD23" s="8"/>
      <c r="AE23" s="9" t="s">
        <v>50</v>
      </c>
      <c r="AF23" s="10"/>
      <c r="AG23" s="10"/>
      <c r="AH23" s="18"/>
    </row>
    <row r="24" spans="3:44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10"/>
      <c r="N24" s="9" t="s">
        <v>50</v>
      </c>
      <c r="AE24" s="9" t="s">
        <v>50</v>
      </c>
      <c r="AF24" s="10"/>
      <c r="AG24" s="10"/>
      <c r="AH24" s="18"/>
    </row>
    <row r="25" spans="3:44" x14ac:dyDescent="0.25">
      <c r="C25" s="8"/>
      <c r="D25" s="8"/>
      <c r="E25" s="8"/>
      <c r="F25" s="8"/>
      <c r="G25" s="8"/>
      <c r="H25" s="8"/>
      <c r="I25" s="8"/>
      <c r="J25" s="8"/>
      <c r="K25" s="8"/>
      <c r="L25" s="8"/>
      <c r="M25" s="10"/>
      <c r="N25" s="9" t="s">
        <v>50</v>
      </c>
      <c r="O25" s="8"/>
      <c r="P25" s="8" t="s">
        <v>97</v>
      </c>
      <c r="Q25" s="23" t="s">
        <v>62</v>
      </c>
      <c r="R25" s="22" t="s">
        <v>133</v>
      </c>
      <c r="S25" s="9" t="s">
        <v>63</v>
      </c>
      <c r="T25" s="30" t="s">
        <v>82</v>
      </c>
      <c r="U25" s="9" t="s">
        <v>83</v>
      </c>
      <c r="V25" s="22" t="s">
        <v>134</v>
      </c>
      <c r="W25" s="31" t="s">
        <v>63</v>
      </c>
      <c r="X25" s="32" t="s">
        <v>85</v>
      </c>
      <c r="Y25" s="9" t="s">
        <v>83</v>
      </c>
      <c r="Z25" s="22" t="s">
        <v>135</v>
      </c>
      <c r="AA25" s="31" t="s">
        <v>63</v>
      </c>
      <c r="AB25" s="32" t="s">
        <v>124</v>
      </c>
      <c r="AC25" s="8"/>
      <c r="AD25" s="8"/>
      <c r="AE25" s="9" t="s">
        <v>50</v>
      </c>
      <c r="AF25" s="10"/>
      <c r="AG25" s="10"/>
      <c r="AH25" s="18"/>
    </row>
    <row r="26" spans="3:44" x14ac:dyDescent="0.25">
      <c r="C26" s="8"/>
      <c r="D26" s="8"/>
      <c r="E26" s="8"/>
      <c r="F26" s="8"/>
      <c r="G26" s="8"/>
      <c r="H26" s="8"/>
      <c r="I26" s="8"/>
      <c r="J26" s="8"/>
      <c r="K26" s="8"/>
      <c r="L26" s="8"/>
      <c r="M26" s="10"/>
      <c r="N26" s="9" t="s">
        <v>50</v>
      </c>
      <c r="O26" s="8"/>
      <c r="P26" s="8"/>
      <c r="Q26" s="23" t="s">
        <v>62</v>
      </c>
      <c r="R26" s="22" t="str">
        <f>"( "&amp;R21</f>
        <v>( 0.5</v>
      </c>
      <c r="S26" s="9" t="s">
        <v>63</v>
      </c>
      <c r="T26" s="30" t="str">
        <f>"1.00 )"</f>
        <v>1.00 )</v>
      </c>
      <c r="U26" s="9" t="s">
        <v>83</v>
      </c>
      <c r="V26" s="22" t="str">
        <f>"( "&amp;R22</f>
        <v>( 0.493055555555556</v>
      </c>
      <c r="W26" s="31" t="s">
        <v>63</v>
      </c>
      <c r="X26" s="32" t="str">
        <f>AG15&amp;" )"</f>
        <v>0.99 )</v>
      </c>
      <c r="Y26" s="29"/>
      <c r="Z26" s="22" t="str">
        <f>"( "&amp;R23</f>
        <v>( 0.00694444444444444</v>
      </c>
      <c r="AA26" s="31" t="s">
        <v>63</v>
      </c>
      <c r="AB26" s="32" t="str">
        <f>AG16&amp;" )"</f>
        <v>0.9207 )</v>
      </c>
      <c r="AC26" s="8"/>
      <c r="AD26" s="8"/>
      <c r="AE26" s="9" t="s">
        <v>50</v>
      </c>
      <c r="AF26" s="8"/>
      <c r="AG26" s="8"/>
      <c r="AH26" s="18"/>
    </row>
    <row r="27" spans="3:44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10"/>
      <c r="N27" s="9" t="s">
        <v>50</v>
      </c>
      <c r="O27" s="8"/>
      <c r="P27" s="8"/>
      <c r="Q27" s="23" t="s">
        <v>62</v>
      </c>
      <c r="R27" s="34">
        <f>ROUND(R21*AG14+R22*AG15+R23*AG16,4)</f>
        <v>0.99450000000000005</v>
      </c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9" t="s">
        <v>50</v>
      </c>
      <c r="AF27" s="8"/>
      <c r="AG27" s="8"/>
      <c r="AH27" s="18"/>
    </row>
    <row r="28" spans="3:44" x14ac:dyDescent="0.25">
      <c r="C28" s="8"/>
      <c r="D28" s="8"/>
      <c r="E28" s="8"/>
      <c r="F28" s="8"/>
      <c r="G28" s="8"/>
      <c r="H28" s="8"/>
      <c r="I28" s="8"/>
      <c r="J28" s="8"/>
      <c r="K28" s="8"/>
      <c r="L28" s="8"/>
      <c r="M28" s="10"/>
      <c r="N28" s="9" t="s">
        <v>50</v>
      </c>
      <c r="AD28" s="8"/>
      <c r="AE28" s="9" t="s">
        <v>50</v>
      </c>
      <c r="AF28" s="8"/>
      <c r="AG28" s="8"/>
      <c r="AH28" s="18"/>
    </row>
    <row r="29" spans="3:44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10"/>
      <c r="N29" s="9" t="s">
        <v>50</v>
      </c>
      <c r="O29" s="35" t="s">
        <v>136</v>
      </c>
      <c r="P29" s="8" t="s">
        <v>137</v>
      </c>
      <c r="Q29" s="8"/>
      <c r="R29" s="8"/>
      <c r="S29" s="8"/>
      <c r="T29" s="8"/>
      <c r="U29" s="8"/>
      <c r="V29" s="8"/>
      <c r="W29" s="8"/>
      <c r="X29" s="8"/>
      <c r="Y29" s="29"/>
      <c r="Z29" s="8"/>
      <c r="AA29" s="8"/>
      <c r="AB29" s="8"/>
      <c r="AC29" s="8"/>
      <c r="AE29" s="9" t="s">
        <v>50</v>
      </c>
      <c r="AF29" s="8"/>
      <c r="AG29" s="8"/>
      <c r="AH29" s="18"/>
    </row>
    <row r="30" spans="3:44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10"/>
      <c r="N30" s="9" t="s">
        <v>50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E30" s="9" t="s">
        <v>50</v>
      </c>
      <c r="AF30" s="8"/>
      <c r="AG30" s="8"/>
      <c r="AH30" s="18"/>
    </row>
    <row r="31" spans="3:44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10"/>
      <c r="N31" s="9" t="s">
        <v>50</v>
      </c>
      <c r="O31" s="8"/>
      <c r="P31" s="8" t="s">
        <v>138</v>
      </c>
      <c r="Q31" s="23" t="s">
        <v>62</v>
      </c>
      <c r="R31" s="28">
        <f>VLOOKUP(AH3,AH5:AR9,RIGHT(P31,1)+2,FALSE)</f>
        <v>0</v>
      </c>
      <c r="S31" s="8"/>
      <c r="T31" s="8"/>
      <c r="U31" s="8"/>
      <c r="W31" s="29"/>
      <c r="X31" s="29"/>
      <c r="Y31" s="8"/>
      <c r="Z31" s="8"/>
      <c r="AA31" s="8"/>
      <c r="AB31" s="8"/>
      <c r="AC31" s="8"/>
      <c r="AE31" s="9" t="s">
        <v>50</v>
      </c>
      <c r="AF31" s="8"/>
      <c r="AG31" s="8"/>
      <c r="AH31" s="18"/>
    </row>
    <row r="32" spans="3:44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10"/>
      <c r="N32" s="9" t="s">
        <v>50</v>
      </c>
      <c r="O32" s="8"/>
      <c r="P32" s="8" t="s">
        <v>139</v>
      </c>
      <c r="Q32" s="23" t="s">
        <v>62</v>
      </c>
      <c r="R32" s="28">
        <f>VLOOKUP(AH3,AH5:AR9,RIGHT(P32,1)+2,FALSE)</f>
        <v>0.1736111111111111</v>
      </c>
      <c r="S32" s="8"/>
      <c r="T32" s="8"/>
      <c r="U32" s="8"/>
      <c r="W32" s="29"/>
      <c r="X32" s="29"/>
      <c r="Y32" s="8"/>
      <c r="Z32" s="8"/>
      <c r="AA32" s="8"/>
      <c r="AB32" s="8"/>
      <c r="AC32" s="8"/>
      <c r="AE32" s="9" t="s">
        <v>50</v>
      </c>
      <c r="AF32" s="8"/>
      <c r="AG32" s="8"/>
      <c r="AH32" s="18"/>
    </row>
    <row r="33" spans="1:34" x14ac:dyDescent="0.25">
      <c r="C33" s="8"/>
      <c r="D33" s="8"/>
      <c r="E33" s="8"/>
      <c r="F33" s="8"/>
      <c r="G33" s="8"/>
      <c r="H33" s="8"/>
      <c r="I33" s="8"/>
      <c r="J33" s="8"/>
      <c r="K33" s="8"/>
      <c r="L33" s="8"/>
      <c r="M33" s="10"/>
      <c r="N33" s="9" t="s">
        <v>50</v>
      </c>
      <c r="O33" s="8"/>
      <c r="P33" s="8" t="s">
        <v>140</v>
      </c>
      <c r="Q33" s="23" t="s">
        <v>62</v>
      </c>
      <c r="R33" s="28">
        <f>VLOOKUP(AH3,AH5:AR9,RIGHT(P33,1)+2,FALSE)</f>
        <v>0.82638888888888884</v>
      </c>
      <c r="S33" s="8"/>
      <c r="T33" s="8"/>
      <c r="U33" s="8"/>
      <c r="W33" s="29"/>
      <c r="X33" s="29"/>
      <c r="Y33" s="8"/>
      <c r="Z33" s="8"/>
      <c r="AA33" s="8"/>
      <c r="AB33" s="8"/>
      <c r="AC33" s="8"/>
      <c r="AE33" s="9" t="s">
        <v>50</v>
      </c>
      <c r="AF33" s="8"/>
      <c r="AG33" s="8"/>
      <c r="AH33" s="18"/>
    </row>
    <row r="34" spans="1:34" x14ac:dyDescent="0.25">
      <c r="C34" s="8"/>
      <c r="D34" s="8"/>
      <c r="E34" s="8"/>
      <c r="F34" s="8"/>
      <c r="G34" s="8"/>
      <c r="H34" s="8"/>
      <c r="I34" s="8"/>
      <c r="J34" s="8"/>
      <c r="K34" s="8"/>
      <c r="L34" s="8"/>
      <c r="M34" s="10"/>
      <c r="N34" s="9" t="s">
        <v>50</v>
      </c>
      <c r="O34" s="8"/>
      <c r="Y34" s="8"/>
      <c r="Z34" s="8"/>
      <c r="AA34" s="8"/>
      <c r="AB34" s="8"/>
      <c r="AC34" s="8"/>
      <c r="AE34" s="9" t="s">
        <v>50</v>
      </c>
      <c r="AF34" s="8"/>
      <c r="AG34" s="8"/>
      <c r="AH34" s="18"/>
    </row>
    <row r="35" spans="1:34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10"/>
      <c r="N35" s="9" t="s">
        <v>50</v>
      </c>
      <c r="O35" s="8"/>
      <c r="P35" s="8" t="s">
        <v>191</v>
      </c>
      <c r="Q35" s="23" t="s">
        <v>62</v>
      </c>
      <c r="R35" s="22" t="s">
        <v>141</v>
      </c>
      <c r="S35" s="9" t="s">
        <v>63</v>
      </c>
      <c r="T35" s="30" t="s">
        <v>82</v>
      </c>
      <c r="U35" s="9" t="s">
        <v>83</v>
      </c>
      <c r="V35" s="22" t="s">
        <v>142</v>
      </c>
      <c r="W35" s="31" t="s">
        <v>63</v>
      </c>
      <c r="X35" s="32" t="s">
        <v>85</v>
      </c>
      <c r="Y35" s="9" t="s">
        <v>83</v>
      </c>
      <c r="Z35" s="22" t="s">
        <v>143</v>
      </c>
      <c r="AA35" s="31" t="s">
        <v>63</v>
      </c>
      <c r="AB35" s="32" t="s">
        <v>124</v>
      </c>
      <c r="AC35" s="8"/>
      <c r="AE35" s="9" t="s">
        <v>50</v>
      </c>
      <c r="AF35" s="8"/>
      <c r="AG35" s="8"/>
      <c r="AH35" s="18"/>
    </row>
    <row r="36" spans="1:34" x14ac:dyDescent="0.25">
      <c r="C36" s="8"/>
      <c r="D36" s="8"/>
      <c r="E36" s="8"/>
      <c r="F36" s="8"/>
      <c r="G36" s="8"/>
      <c r="H36" s="8"/>
      <c r="I36" s="8"/>
      <c r="J36" s="8"/>
      <c r="K36" s="8"/>
      <c r="L36" s="8"/>
      <c r="M36" s="10"/>
      <c r="N36" s="9" t="s">
        <v>50</v>
      </c>
      <c r="O36" s="8"/>
      <c r="P36" s="8"/>
      <c r="Q36" s="23" t="s">
        <v>62</v>
      </c>
      <c r="R36" s="22" t="str">
        <f>"( "&amp;R31</f>
        <v>( 0</v>
      </c>
      <c r="S36" s="9" t="s">
        <v>63</v>
      </c>
      <c r="T36" s="30" t="str">
        <f>"1.00 )"</f>
        <v>1.00 )</v>
      </c>
      <c r="U36" s="9" t="s">
        <v>83</v>
      </c>
      <c r="V36" s="22" t="str">
        <f>"( "&amp;R32</f>
        <v>( 0.173611111111111</v>
      </c>
      <c r="W36" s="31" t="s">
        <v>63</v>
      </c>
      <c r="X36" s="32" t="str">
        <f>AG15&amp;" )"</f>
        <v>0.99 )</v>
      </c>
      <c r="Y36" s="29"/>
      <c r="Z36" s="22" t="str">
        <f>"( "&amp;R33</f>
        <v>( 0.826388888888889</v>
      </c>
      <c r="AA36" s="31" t="s">
        <v>63</v>
      </c>
      <c r="AB36" s="32" t="str">
        <f>AG16&amp;" )"</f>
        <v>0.9207 )</v>
      </c>
      <c r="AC36" s="8"/>
      <c r="AE36" s="9" t="s">
        <v>50</v>
      </c>
      <c r="AF36" s="8"/>
      <c r="AG36" s="8"/>
    </row>
    <row r="37" spans="1:34" x14ac:dyDescent="0.25">
      <c r="C37" s="8"/>
      <c r="D37" s="8"/>
      <c r="E37" s="8"/>
      <c r="F37" s="8"/>
      <c r="G37" s="8"/>
      <c r="H37" s="8"/>
      <c r="I37" s="8"/>
      <c r="J37" s="8"/>
      <c r="K37" s="8"/>
      <c r="L37" s="8"/>
      <c r="M37" s="10"/>
      <c r="N37" s="9" t="s">
        <v>50</v>
      </c>
      <c r="P37" s="8"/>
      <c r="Q37" s="23" t="s">
        <v>62</v>
      </c>
      <c r="R37" s="34">
        <f>ROUND(R31*AG14+R32*AG15+R33*AG16,4)</f>
        <v>0.93269999999999997</v>
      </c>
      <c r="S37" s="8"/>
      <c r="T37" s="8"/>
      <c r="U37" s="8"/>
      <c r="V37" s="8"/>
      <c r="W37" s="8"/>
      <c r="X37" s="8"/>
      <c r="AE37" s="9" t="s">
        <v>50</v>
      </c>
      <c r="AF37" s="8"/>
      <c r="AG37" s="8"/>
    </row>
    <row r="38" spans="1:34" x14ac:dyDescent="0.25">
      <c r="C38" s="8"/>
      <c r="D38" s="8"/>
      <c r="E38" s="8"/>
      <c r="F38" s="8"/>
      <c r="G38" s="8"/>
      <c r="H38" s="8"/>
      <c r="I38" s="8"/>
      <c r="J38" s="8"/>
      <c r="K38" s="8"/>
      <c r="L38" s="8"/>
      <c r="M38" s="10"/>
      <c r="N38" s="9" t="s">
        <v>50</v>
      </c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9" t="s">
        <v>50</v>
      </c>
      <c r="AF38" s="8"/>
      <c r="AG38" s="8"/>
    </row>
    <row r="39" spans="1:34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9" t="s">
        <v>50</v>
      </c>
      <c r="O39" s="37" t="s">
        <v>99</v>
      </c>
      <c r="P39" s="8" t="s">
        <v>100</v>
      </c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9" t="s">
        <v>50</v>
      </c>
      <c r="AF39" s="8"/>
      <c r="AG39" s="8"/>
    </row>
    <row r="40" spans="1:34" x14ac:dyDescent="0.25">
      <c r="N40" s="9" t="s">
        <v>50</v>
      </c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9" t="s">
        <v>50</v>
      </c>
      <c r="AF40" s="8"/>
      <c r="AG40" s="8"/>
    </row>
    <row r="41" spans="1:34" x14ac:dyDescent="0.25">
      <c r="N41" s="9" t="s">
        <v>50</v>
      </c>
      <c r="O41" s="8"/>
      <c r="P41" s="30" t="s">
        <v>101</v>
      </c>
      <c r="Q41" s="9" t="s">
        <v>62</v>
      </c>
      <c r="R41" s="9" t="s">
        <v>61</v>
      </c>
      <c r="S41" s="23" t="s">
        <v>102</v>
      </c>
      <c r="T41" s="9" t="s">
        <v>80</v>
      </c>
      <c r="U41" s="9" t="s">
        <v>62</v>
      </c>
      <c r="V41" s="25">
        <f>R7</f>
        <v>0.92069999999999996</v>
      </c>
      <c r="W41" s="23" t="s">
        <v>102</v>
      </c>
      <c r="X41" s="25">
        <f>R17</f>
        <v>1</v>
      </c>
      <c r="Y41" s="9" t="s">
        <v>62</v>
      </c>
      <c r="Z41" s="25">
        <f>ROUND(V41/X41,4)</f>
        <v>0.92069999999999996</v>
      </c>
      <c r="AA41" s="25"/>
      <c r="AB41" s="25"/>
      <c r="AC41" s="25"/>
      <c r="AD41" s="8"/>
      <c r="AE41" s="9" t="s">
        <v>50</v>
      </c>
      <c r="AF41" s="8"/>
      <c r="AG41" s="8"/>
    </row>
    <row r="42" spans="1:34" x14ac:dyDescent="0.25">
      <c r="N42" s="9" t="s">
        <v>50</v>
      </c>
      <c r="O42" s="8"/>
      <c r="P42" s="30" t="s">
        <v>103</v>
      </c>
      <c r="Q42" s="9" t="s">
        <v>62</v>
      </c>
      <c r="R42" s="9" t="s">
        <v>61</v>
      </c>
      <c r="S42" s="23" t="s">
        <v>102</v>
      </c>
      <c r="T42" s="9" t="s">
        <v>97</v>
      </c>
      <c r="U42" s="9" t="s">
        <v>62</v>
      </c>
      <c r="V42" s="25">
        <f>R7</f>
        <v>0.92069999999999996</v>
      </c>
      <c r="W42" s="23" t="s">
        <v>102</v>
      </c>
      <c r="X42" s="25">
        <f>R27</f>
        <v>0.99450000000000005</v>
      </c>
      <c r="Y42" s="9" t="s">
        <v>62</v>
      </c>
      <c r="Z42" s="25">
        <f>ROUND(V42/X42,4)</f>
        <v>0.92579999999999996</v>
      </c>
      <c r="AA42" s="25"/>
      <c r="AB42" s="25"/>
      <c r="AC42" s="25"/>
      <c r="AD42" s="8"/>
      <c r="AE42" s="9" t="s">
        <v>50</v>
      </c>
      <c r="AF42" s="8"/>
      <c r="AG42" s="8"/>
    </row>
    <row r="43" spans="1:34" x14ac:dyDescent="0.25">
      <c r="N43" s="9" t="s">
        <v>50</v>
      </c>
      <c r="O43" s="8"/>
      <c r="P43" s="30" t="s">
        <v>144</v>
      </c>
      <c r="Q43" s="9" t="s">
        <v>62</v>
      </c>
      <c r="R43" s="9" t="s">
        <v>61</v>
      </c>
      <c r="S43" s="23" t="s">
        <v>102</v>
      </c>
      <c r="T43" s="9" t="s">
        <v>191</v>
      </c>
      <c r="U43" s="9" t="s">
        <v>62</v>
      </c>
      <c r="V43" s="25">
        <f>R7</f>
        <v>0.92069999999999996</v>
      </c>
      <c r="W43" s="23" t="s">
        <v>102</v>
      </c>
      <c r="X43" s="25">
        <f>R37</f>
        <v>0.93269999999999997</v>
      </c>
      <c r="Y43" s="9" t="s">
        <v>62</v>
      </c>
      <c r="Z43" s="25">
        <f>ROUND(V43/X43,4)</f>
        <v>0.98709999999999998</v>
      </c>
      <c r="AA43" s="8"/>
      <c r="AB43" s="8"/>
      <c r="AC43" s="8"/>
      <c r="AD43" s="8"/>
      <c r="AE43" s="9" t="s">
        <v>50</v>
      </c>
      <c r="AF43" s="8"/>
      <c r="AG43" s="8"/>
    </row>
    <row r="44" spans="1:34" x14ac:dyDescent="0.25">
      <c r="N44" s="9" t="s">
        <v>50</v>
      </c>
      <c r="AD44" s="8"/>
      <c r="AE44" s="9" t="s">
        <v>50</v>
      </c>
      <c r="AF44" s="8"/>
      <c r="AG44" s="8"/>
    </row>
    <row r="45" spans="1:34" x14ac:dyDescent="0.25">
      <c r="N45" s="9" t="s">
        <v>50</v>
      </c>
      <c r="O45" s="38" t="s">
        <v>104</v>
      </c>
      <c r="P45" s="8" t="s">
        <v>105</v>
      </c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E45" s="9" t="s">
        <v>50</v>
      </c>
      <c r="AF45" s="8"/>
      <c r="AG45" s="8"/>
    </row>
    <row r="46" spans="1:34" x14ac:dyDescent="0.25">
      <c r="N46" s="9" t="s">
        <v>50</v>
      </c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9" t="s">
        <v>50</v>
      </c>
      <c r="AF46" s="8"/>
      <c r="AG46" s="8"/>
    </row>
    <row r="47" spans="1:34" x14ac:dyDescent="0.25">
      <c r="N47" s="9" t="s">
        <v>50</v>
      </c>
      <c r="O47" s="8"/>
      <c r="P47" s="30" t="s">
        <v>106</v>
      </c>
      <c r="Q47" s="9" t="s">
        <v>62</v>
      </c>
      <c r="R47" s="9" t="s">
        <v>107</v>
      </c>
      <c r="S47" s="9" t="s">
        <v>63</v>
      </c>
      <c r="T47" s="9" t="s">
        <v>108</v>
      </c>
      <c r="U47" s="9" t="s">
        <v>62</v>
      </c>
      <c r="V47" s="9">
        <f>E7</f>
        <v>100</v>
      </c>
      <c r="W47" s="9" t="s">
        <v>63</v>
      </c>
      <c r="X47" s="25">
        <f>Z41</f>
        <v>0.92069999999999996</v>
      </c>
      <c r="Y47" s="9" t="s">
        <v>62</v>
      </c>
      <c r="Z47" s="39">
        <f>V47*X47</f>
        <v>92.07</v>
      </c>
      <c r="AA47" s="8"/>
      <c r="AB47" s="8"/>
      <c r="AC47" s="8"/>
      <c r="AD47" s="8"/>
      <c r="AE47" s="9" t="s">
        <v>50</v>
      </c>
      <c r="AF47" s="8"/>
      <c r="AG47" s="8"/>
    </row>
    <row r="48" spans="1:34" x14ac:dyDescent="0.25">
      <c r="N48" s="9" t="s">
        <v>50</v>
      </c>
      <c r="O48" s="8"/>
      <c r="P48" s="30" t="s">
        <v>109</v>
      </c>
      <c r="Q48" s="9" t="s">
        <v>62</v>
      </c>
      <c r="R48" s="9" t="s">
        <v>110</v>
      </c>
      <c r="S48" s="9" t="s">
        <v>63</v>
      </c>
      <c r="T48" s="9" t="s">
        <v>111</v>
      </c>
      <c r="U48" s="9" t="s">
        <v>62</v>
      </c>
      <c r="V48" s="9">
        <f>E8</f>
        <v>250</v>
      </c>
      <c r="W48" s="9" t="s">
        <v>63</v>
      </c>
      <c r="X48" s="25">
        <f>Z42</f>
        <v>0.92579999999999996</v>
      </c>
      <c r="Y48" s="9" t="s">
        <v>62</v>
      </c>
      <c r="Z48" s="39">
        <f>V48*X48</f>
        <v>231.45</v>
      </c>
      <c r="AA48" s="8"/>
      <c r="AB48" s="8"/>
      <c r="AC48" s="8"/>
      <c r="AD48" s="8"/>
      <c r="AE48" s="9" t="s">
        <v>50</v>
      </c>
      <c r="AF48" s="8"/>
      <c r="AG48" s="8"/>
    </row>
    <row r="49" spans="14:33" x14ac:dyDescent="0.25">
      <c r="N49" s="9" t="s">
        <v>50</v>
      </c>
      <c r="O49" s="8"/>
      <c r="P49" s="30" t="s">
        <v>194</v>
      </c>
      <c r="Q49" s="9" t="s">
        <v>62</v>
      </c>
      <c r="R49" s="9" t="s">
        <v>193</v>
      </c>
      <c r="S49" s="9" t="s">
        <v>63</v>
      </c>
      <c r="T49" s="9" t="s">
        <v>192</v>
      </c>
      <c r="U49" s="9" t="s">
        <v>62</v>
      </c>
      <c r="V49" s="9">
        <f>E9</f>
        <v>310</v>
      </c>
      <c r="W49" s="9" t="s">
        <v>63</v>
      </c>
      <c r="X49" s="25">
        <f>Z43</f>
        <v>0.98709999999999998</v>
      </c>
      <c r="Y49" s="9" t="s">
        <v>62</v>
      </c>
      <c r="Z49" s="39">
        <f>V49*X49</f>
        <v>306.00099999999998</v>
      </c>
      <c r="AA49" s="40"/>
      <c r="AB49" s="40"/>
      <c r="AC49" s="40"/>
      <c r="AD49" s="8"/>
      <c r="AE49" s="9" t="s">
        <v>50</v>
      </c>
      <c r="AF49" s="8"/>
      <c r="AG49" s="8"/>
    </row>
    <row r="50" spans="14:33" x14ac:dyDescent="0.25">
      <c r="N50" s="9" t="s">
        <v>50</v>
      </c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40" t="s">
        <v>112</v>
      </c>
      <c r="AA50" s="8"/>
      <c r="AB50" s="8"/>
      <c r="AC50" s="8"/>
      <c r="AD50" s="8"/>
      <c r="AE50" s="9" t="s">
        <v>50</v>
      </c>
      <c r="AF50" s="8"/>
      <c r="AG50" s="8"/>
    </row>
    <row r="51" spans="14:33" x14ac:dyDescent="0.25">
      <c r="N51" s="9" t="s">
        <v>50</v>
      </c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9" t="s">
        <v>50</v>
      </c>
    </row>
    <row r="52" spans="14:33" x14ac:dyDescent="0.25">
      <c r="N52" s="9" t="s">
        <v>50</v>
      </c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9" t="s">
        <v>50</v>
      </c>
    </row>
    <row r="53" spans="14:33" x14ac:dyDescent="0.25">
      <c r="N53" s="9" t="s">
        <v>50</v>
      </c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9" t="s">
        <v>50</v>
      </c>
    </row>
    <row r="54" spans="14:33" x14ac:dyDescent="0.25">
      <c r="N54" s="9" t="s">
        <v>50</v>
      </c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9" t="s">
        <v>50</v>
      </c>
    </row>
    <row r="55" spans="14:33" x14ac:dyDescent="0.25">
      <c r="N55" s="9" t="s">
        <v>50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9" t="s">
        <v>50</v>
      </c>
    </row>
    <row r="56" spans="14:33" x14ac:dyDescent="0.25">
      <c r="N56" s="9" t="s">
        <v>50</v>
      </c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9" t="s">
        <v>50</v>
      </c>
    </row>
    <row r="57" spans="14:33" x14ac:dyDescent="0.25">
      <c r="N57" s="9" t="s">
        <v>50</v>
      </c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9" t="s">
        <v>50</v>
      </c>
    </row>
    <row r="58" spans="14:33" x14ac:dyDescent="0.25">
      <c r="N58" s="9" t="s">
        <v>50</v>
      </c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9" t="s">
        <v>50</v>
      </c>
    </row>
    <row r="59" spans="14:33" x14ac:dyDescent="0.25">
      <c r="N59" s="9" t="s">
        <v>50</v>
      </c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9" t="s">
        <v>50</v>
      </c>
    </row>
  </sheetData>
  <mergeCells count="1">
    <mergeCell ref="L1:M1"/>
  </mergeCells>
  <conditionalFormatting sqref="AJ5:AR9">
    <cfRule type="cellIs" dxfId="4" priority="1" operator="equal">
      <formula>0</formula>
    </cfRule>
  </conditionalFormatting>
  <hyperlinks>
    <hyperlink ref="L1:M1" location="TOC!A1" display="Return to TOC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1"/>
  </sheetPr>
  <dimension ref="A1:AR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8" width="9.140625" style="6" customWidth="1"/>
    <col min="19" max="19" width="3.7109375" style="6" customWidth="1"/>
    <col min="20" max="20" width="9.140625" style="6" customWidth="1"/>
    <col min="21" max="21" width="3.7109375" style="6" customWidth="1"/>
    <col min="22" max="22" width="9.140625" style="6" customWidth="1"/>
    <col min="23" max="23" width="3.7109375" style="6" customWidth="1"/>
    <col min="24" max="24" width="9.140625" style="6"/>
    <col min="25" max="25" width="3.7109375" style="6" customWidth="1"/>
    <col min="26" max="26" width="9.140625" style="6"/>
    <col min="27" max="27" width="3.7109375" style="6" customWidth="1"/>
    <col min="28" max="31" width="9.140625" style="6"/>
    <col min="32" max="33" width="12.7109375" style="6" customWidth="1"/>
    <col min="34" max="16384" width="9.140625" style="6"/>
  </cols>
  <sheetData>
    <row r="1" spans="1:44" x14ac:dyDescent="0.25">
      <c r="A1" s="5" t="s">
        <v>13</v>
      </c>
      <c r="C1" t="s">
        <v>30</v>
      </c>
      <c r="D1" s="7"/>
      <c r="E1" s="7"/>
      <c r="L1" s="50" t="s">
        <v>49</v>
      </c>
      <c r="M1" s="50"/>
      <c r="N1" s="18" t="s">
        <v>50</v>
      </c>
      <c r="AE1" s="18" t="s">
        <v>50</v>
      </c>
    </row>
    <row r="2" spans="1:44" x14ac:dyDescent="0.25">
      <c r="A2" s="5" t="s">
        <v>14</v>
      </c>
      <c r="C2" s="6" t="s">
        <v>15</v>
      </c>
      <c r="N2" s="18" t="s">
        <v>50</v>
      </c>
      <c r="AE2" s="18" t="s">
        <v>50</v>
      </c>
    </row>
    <row r="3" spans="1:44" x14ac:dyDescent="0.25">
      <c r="A3" s="5" t="s">
        <v>16</v>
      </c>
      <c r="C3" s="6" t="s">
        <v>40</v>
      </c>
      <c r="N3" s="18" t="s">
        <v>50</v>
      </c>
      <c r="O3" s="19" t="s">
        <v>51</v>
      </c>
      <c r="P3" s="6" t="s">
        <v>52</v>
      </c>
      <c r="AE3" s="18" t="s">
        <v>50</v>
      </c>
      <c r="AH3" s="41">
        <v>1</v>
      </c>
      <c r="AJ3" s="21">
        <v>1</v>
      </c>
      <c r="AK3" s="21">
        <v>2</v>
      </c>
      <c r="AL3" s="42">
        <v>3</v>
      </c>
      <c r="AM3" s="21">
        <v>4</v>
      </c>
      <c r="AN3" s="21">
        <v>5</v>
      </c>
      <c r="AO3" s="42">
        <v>6</v>
      </c>
      <c r="AP3" s="21">
        <v>7</v>
      </c>
      <c r="AQ3" s="21">
        <v>8</v>
      </c>
      <c r="AR3" s="21">
        <v>9</v>
      </c>
    </row>
    <row r="4" spans="1:44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 t="s">
        <v>50</v>
      </c>
      <c r="AE4" s="9" t="s">
        <v>50</v>
      </c>
      <c r="AH4" s="10"/>
      <c r="AI4" s="18"/>
      <c r="AJ4" s="18" t="s">
        <v>53</v>
      </c>
      <c r="AK4" s="18" t="s">
        <v>54</v>
      </c>
      <c r="AL4" s="43" t="s">
        <v>55</v>
      </c>
      <c r="AM4" s="18" t="s">
        <v>56</v>
      </c>
      <c r="AN4" s="18" t="s">
        <v>57</v>
      </c>
      <c r="AO4" s="43" t="s">
        <v>58</v>
      </c>
      <c r="AP4" s="18" t="s">
        <v>59</v>
      </c>
      <c r="AQ4" s="18" t="s">
        <v>60</v>
      </c>
      <c r="AR4" s="18" t="s">
        <v>113</v>
      </c>
    </row>
    <row r="5" spans="1:44" x14ac:dyDescent="0.25">
      <c r="A5" s="11" t="s">
        <v>17</v>
      </c>
      <c r="C5" s="8" t="s">
        <v>41</v>
      </c>
      <c r="D5" s="8"/>
      <c r="E5" s="8"/>
      <c r="F5" s="8"/>
      <c r="G5" s="8"/>
      <c r="H5" s="8"/>
      <c r="I5" s="8"/>
      <c r="J5" s="8"/>
      <c r="K5" s="8"/>
      <c r="L5" s="8"/>
      <c r="M5" s="10"/>
      <c r="N5" s="9" t="s">
        <v>50</v>
      </c>
      <c r="O5" s="8"/>
      <c r="P5" s="22" t="s">
        <v>61</v>
      </c>
      <c r="Q5" s="23" t="s">
        <v>62</v>
      </c>
      <c r="R5" s="24">
        <v>1</v>
      </c>
      <c r="S5" s="9" t="s">
        <v>63</v>
      </c>
      <c r="T5" s="9" t="s">
        <v>114</v>
      </c>
      <c r="U5" s="9" t="s">
        <v>63</v>
      </c>
      <c r="V5" s="9" t="s">
        <v>115</v>
      </c>
      <c r="W5" s="8"/>
      <c r="X5" s="8"/>
      <c r="Y5" s="8"/>
      <c r="Z5" s="8"/>
      <c r="AA5" s="8"/>
      <c r="AB5" s="8"/>
      <c r="AC5" s="8"/>
      <c r="AD5" s="8"/>
      <c r="AE5" s="9" t="s">
        <v>50</v>
      </c>
      <c r="AF5" s="18" t="s">
        <v>19</v>
      </c>
      <c r="AG5" s="18" t="s">
        <v>28</v>
      </c>
      <c r="AH5" s="41">
        <v>1</v>
      </c>
      <c r="AI5" s="44" t="s">
        <v>145</v>
      </c>
      <c r="AJ5" s="25">
        <v>0.5</v>
      </c>
      <c r="AK5" s="25">
        <v>0.5</v>
      </c>
      <c r="AL5" s="45">
        <v>0</v>
      </c>
      <c r="AM5" s="25">
        <v>0</v>
      </c>
      <c r="AN5" s="25">
        <v>0.5</v>
      </c>
      <c r="AO5" s="45">
        <v>0.5</v>
      </c>
      <c r="AP5" s="25">
        <v>0</v>
      </c>
      <c r="AQ5" s="25">
        <v>0</v>
      </c>
      <c r="AR5" s="25">
        <v>1</v>
      </c>
    </row>
    <row r="6" spans="1:44" x14ac:dyDescent="0.25">
      <c r="C6" s="8"/>
      <c r="D6" s="8"/>
      <c r="E6" s="8"/>
      <c r="F6" s="8"/>
      <c r="G6" s="8"/>
      <c r="H6" s="8"/>
      <c r="I6" s="8"/>
      <c r="J6" s="8"/>
      <c r="K6" s="8"/>
      <c r="L6" s="8"/>
      <c r="M6" s="10"/>
      <c r="N6" s="9" t="s">
        <v>50</v>
      </c>
      <c r="O6" s="8"/>
      <c r="P6" s="8"/>
      <c r="Q6" s="23" t="s">
        <v>62</v>
      </c>
      <c r="R6" s="26">
        <v>1</v>
      </c>
      <c r="S6" s="9" t="s">
        <v>63</v>
      </c>
      <c r="T6" s="26">
        <f>1+E11</f>
        <v>1.08</v>
      </c>
      <c r="U6" s="9" t="s">
        <v>63</v>
      </c>
      <c r="V6" s="26">
        <f>1+E14</f>
        <v>1.01</v>
      </c>
      <c r="W6" s="8"/>
      <c r="X6" s="8"/>
      <c r="Y6" s="8"/>
      <c r="Z6" s="8"/>
      <c r="AA6" s="8"/>
      <c r="AB6" s="8"/>
      <c r="AC6" s="8"/>
      <c r="AD6" s="8"/>
      <c r="AE6" s="9" t="s">
        <v>50</v>
      </c>
      <c r="AF6" s="18" t="s">
        <v>157</v>
      </c>
      <c r="AG6" s="18" t="s">
        <v>158</v>
      </c>
      <c r="AH6" s="41">
        <v>2</v>
      </c>
      <c r="AI6" s="44" t="s">
        <v>147</v>
      </c>
      <c r="AJ6" s="25">
        <f>7/12</f>
        <v>0.58333333333333337</v>
      </c>
      <c r="AK6" s="25">
        <f>5/12</f>
        <v>0.41666666666666669</v>
      </c>
      <c r="AL6" s="45">
        <v>0</v>
      </c>
      <c r="AM6" s="25">
        <v>0</v>
      </c>
      <c r="AN6" s="25">
        <f>5/12</f>
        <v>0.41666666666666669</v>
      </c>
      <c r="AO6" s="45">
        <f>7/12</f>
        <v>0.58333333333333337</v>
      </c>
      <c r="AP6" s="25">
        <v>0</v>
      </c>
      <c r="AQ6" s="25">
        <v>0</v>
      </c>
      <c r="AR6" s="25">
        <v>1</v>
      </c>
    </row>
    <row r="7" spans="1:44" x14ac:dyDescent="0.25">
      <c r="A7" s="11" t="s">
        <v>20</v>
      </c>
      <c r="C7" s="8" t="s">
        <v>42</v>
      </c>
      <c r="D7" s="8"/>
      <c r="E7" s="12">
        <v>100</v>
      </c>
      <c r="F7" s="8"/>
      <c r="G7" s="8" t="s">
        <v>22</v>
      </c>
      <c r="H7" s="8"/>
      <c r="I7" s="8"/>
      <c r="J7" s="8"/>
      <c r="K7" s="8"/>
      <c r="L7" s="8"/>
      <c r="M7" s="10"/>
      <c r="N7" s="9" t="s">
        <v>50</v>
      </c>
      <c r="O7" s="8"/>
      <c r="P7" s="8"/>
      <c r="Q7" s="23" t="s">
        <v>62</v>
      </c>
      <c r="R7" s="25">
        <f>R6*T6*V6</f>
        <v>1.0908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9" t="s">
        <v>50</v>
      </c>
      <c r="AF7" s="18" t="s">
        <v>26</v>
      </c>
      <c r="AG7" s="18" t="s">
        <v>75</v>
      </c>
      <c r="AH7" s="41">
        <v>3</v>
      </c>
      <c r="AI7" s="44" t="s">
        <v>148</v>
      </c>
      <c r="AJ7" s="25">
        <v>1</v>
      </c>
      <c r="AK7" s="25">
        <v>0</v>
      </c>
      <c r="AL7" s="45">
        <v>0</v>
      </c>
      <c r="AM7" s="25">
        <f>3/12</f>
        <v>0.25</v>
      </c>
      <c r="AN7" s="25">
        <f>6/12</f>
        <v>0.5</v>
      </c>
      <c r="AO7" s="45">
        <f>3/12</f>
        <v>0.25</v>
      </c>
      <c r="AP7" s="25">
        <v>0</v>
      </c>
      <c r="AQ7" s="25">
        <v>0</v>
      </c>
      <c r="AR7" s="25">
        <v>1</v>
      </c>
    </row>
    <row r="8" spans="1:44" x14ac:dyDescent="0.25">
      <c r="A8" s="11"/>
      <c r="B8" s="10"/>
      <c r="C8" s="8" t="s">
        <v>43</v>
      </c>
      <c r="D8" s="8"/>
      <c r="E8" s="12">
        <v>300</v>
      </c>
      <c r="F8" s="8"/>
      <c r="G8" s="8"/>
      <c r="H8" s="8"/>
      <c r="I8" s="8"/>
      <c r="J8" s="8"/>
      <c r="K8" s="10"/>
      <c r="L8" s="10"/>
      <c r="M8" s="10"/>
      <c r="N8" s="9" t="s">
        <v>50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9" t="s">
        <v>50</v>
      </c>
      <c r="AF8" s="18" t="s">
        <v>159</v>
      </c>
      <c r="AG8" s="18" t="s">
        <v>39</v>
      </c>
      <c r="AH8" s="41">
        <v>4</v>
      </c>
      <c r="AI8" s="44" t="s">
        <v>150</v>
      </c>
      <c r="AJ8" s="25">
        <v>1</v>
      </c>
      <c r="AK8" s="25">
        <v>0</v>
      </c>
      <c r="AL8" s="45">
        <v>0</v>
      </c>
      <c r="AM8" s="25">
        <f>4/12</f>
        <v>0.33333333333333331</v>
      </c>
      <c r="AN8" s="25">
        <f>7/12</f>
        <v>0.58333333333333337</v>
      </c>
      <c r="AO8" s="45">
        <f>1/12</f>
        <v>8.3333333333333329E-2</v>
      </c>
      <c r="AP8" s="25">
        <v>0</v>
      </c>
      <c r="AQ8" s="25">
        <v>0</v>
      </c>
      <c r="AR8" s="25">
        <v>1</v>
      </c>
    </row>
    <row r="9" spans="1:44" x14ac:dyDescent="0.25">
      <c r="A9" s="10"/>
      <c r="B9" s="10"/>
      <c r="C9" s="8" t="s">
        <v>44</v>
      </c>
      <c r="D9" s="8"/>
      <c r="E9" s="12">
        <v>360</v>
      </c>
      <c r="F9" s="8"/>
      <c r="G9" s="8"/>
      <c r="H9" s="8"/>
      <c r="I9" s="8"/>
      <c r="J9" s="8"/>
      <c r="K9" s="10"/>
      <c r="L9" s="10"/>
      <c r="M9" s="10"/>
      <c r="N9" s="9" t="s">
        <v>50</v>
      </c>
      <c r="O9" s="27" t="s">
        <v>70</v>
      </c>
      <c r="P9" s="8" t="s">
        <v>71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9" t="s">
        <v>50</v>
      </c>
      <c r="AF9" s="18" t="s">
        <v>75</v>
      </c>
      <c r="AG9" s="18" t="s">
        <v>160</v>
      </c>
      <c r="AH9" s="41">
        <v>5</v>
      </c>
      <c r="AI9" s="44" t="s">
        <v>151</v>
      </c>
      <c r="AJ9" s="25">
        <v>1</v>
      </c>
      <c r="AK9" s="25">
        <v>0</v>
      </c>
      <c r="AL9" s="45">
        <v>0</v>
      </c>
      <c r="AM9" s="25">
        <f>9/12</f>
        <v>0.75</v>
      </c>
      <c r="AN9" s="25">
        <f>3/12</f>
        <v>0.25</v>
      </c>
      <c r="AO9" s="45">
        <v>0</v>
      </c>
      <c r="AP9" s="25">
        <v>0</v>
      </c>
      <c r="AQ9" s="25">
        <f>6/12</f>
        <v>0.5</v>
      </c>
      <c r="AR9" s="25">
        <f>6/12</f>
        <v>0.5</v>
      </c>
    </row>
    <row r="10" spans="1:44" x14ac:dyDescent="0.25">
      <c r="A10" s="10"/>
      <c r="B10" s="10"/>
      <c r="G10" s="8"/>
      <c r="H10" s="8"/>
      <c r="I10" s="8"/>
      <c r="J10" s="8"/>
      <c r="K10" s="10"/>
      <c r="L10" s="10"/>
      <c r="M10" s="10"/>
      <c r="N10" s="9" t="s">
        <v>50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9" t="s">
        <v>50</v>
      </c>
      <c r="AH10" s="8"/>
      <c r="AI10" s="18"/>
      <c r="AJ10" s="25"/>
      <c r="AK10" s="25"/>
      <c r="AL10" s="25"/>
      <c r="AM10" s="25"/>
      <c r="AN10" s="25"/>
      <c r="AO10" s="25"/>
      <c r="AP10" s="25"/>
      <c r="AQ10" s="25"/>
      <c r="AR10" s="8"/>
    </row>
    <row r="11" spans="1:44" x14ac:dyDescent="0.25">
      <c r="A11" s="10"/>
      <c r="B11" s="10"/>
      <c r="C11" s="8" t="s">
        <v>34</v>
      </c>
      <c r="D11" s="8"/>
      <c r="E11" s="13">
        <v>0.08</v>
      </c>
      <c r="F11" s="8"/>
      <c r="G11" s="8"/>
      <c r="H11" s="8"/>
      <c r="I11" s="8"/>
      <c r="J11" s="8"/>
      <c r="K11" s="10"/>
      <c r="L11" s="10"/>
      <c r="M11" s="10"/>
      <c r="N11" s="9" t="s">
        <v>50</v>
      </c>
      <c r="O11" s="8"/>
      <c r="P11" s="8" t="s">
        <v>74</v>
      </c>
      <c r="Q11" s="23" t="s">
        <v>62</v>
      </c>
      <c r="R11" s="28">
        <f>VLOOKUP(AH3,AH5:AR9,RIGHT(P11,1)+2,FALSE)</f>
        <v>0.5</v>
      </c>
      <c r="S11" s="8"/>
      <c r="T11" s="8"/>
      <c r="U11" s="8"/>
      <c r="W11" s="29"/>
      <c r="X11" s="29"/>
      <c r="Y11" s="29"/>
      <c r="Z11" s="8"/>
      <c r="AA11" s="8"/>
      <c r="AB11" s="8"/>
      <c r="AC11" s="8"/>
      <c r="AD11" s="8"/>
      <c r="AE11" s="9" t="s">
        <v>50</v>
      </c>
      <c r="AH11" s="8"/>
      <c r="AI11" s="18"/>
      <c r="AJ11" s="25"/>
      <c r="AK11" s="25"/>
      <c r="AL11" s="25"/>
      <c r="AM11" s="25"/>
      <c r="AN11" s="25"/>
      <c r="AO11" s="25"/>
      <c r="AP11" s="25"/>
      <c r="AQ11" s="25"/>
      <c r="AR11" s="8"/>
    </row>
    <row r="12" spans="1:44" x14ac:dyDescent="0.25">
      <c r="A12" s="10"/>
      <c r="B12" s="10"/>
      <c r="C12" s="8" t="s">
        <v>35</v>
      </c>
      <c r="D12" s="8"/>
      <c r="E12" s="12" t="s">
        <v>157</v>
      </c>
      <c r="F12" s="12"/>
      <c r="G12" s="8"/>
      <c r="H12" s="8"/>
      <c r="I12" s="8"/>
      <c r="J12" s="8"/>
      <c r="K12" s="10"/>
      <c r="L12" s="10"/>
      <c r="M12" s="10"/>
      <c r="N12" s="9" t="s">
        <v>50</v>
      </c>
      <c r="O12" s="8"/>
      <c r="P12" s="8" t="s">
        <v>77</v>
      </c>
      <c r="Q12" s="23" t="s">
        <v>62</v>
      </c>
      <c r="R12" s="28">
        <f>VLOOKUP(AH3,AH5:AR9,RIGHT(P12,1)+2,FALSE)</f>
        <v>0.5</v>
      </c>
      <c r="S12" s="8"/>
      <c r="T12" s="8"/>
      <c r="U12" s="8"/>
      <c r="W12" s="29"/>
      <c r="X12" s="29"/>
      <c r="Y12" s="29"/>
      <c r="Z12" s="8"/>
      <c r="AA12" s="8"/>
      <c r="AB12" s="8"/>
      <c r="AC12" s="8"/>
      <c r="AD12" s="8"/>
      <c r="AE12" s="9" t="s">
        <v>50</v>
      </c>
      <c r="AH12" s="8"/>
      <c r="AI12" s="18"/>
      <c r="AJ12" s="8"/>
      <c r="AK12" s="8"/>
      <c r="AL12" s="8"/>
      <c r="AM12" s="8"/>
      <c r="AN12" s="8"/>
      <c r="AO12" s="8"/>
      <c r="AP12" s="8"/>
      <c r="AQ12" s="8"/>
      <c r="AR12" s="8"/>
    </row>
    <row r="13" spans="1:44" x14ac:dyDescent="0.25">
      <c r="A13" s="11"/>
      <c r="B13" s="10"/>
      <c r="C13" s="8"/>
      <c r="D13" s="8"/>
      <c r="E13" s="8"/>
      <c r="F13" s="8"/>
      <c r="G13" s="8"/>
      <c r="H13" s="8"/>
      <c r="I13" s="8"/>
      <c r="J13" s="8"/>
      <c r="K13" s="10"/>
      <c r="L13" s="10"/>
      <c r="M13" s="10"/>
      <c r="N13" s="9" t="s">
        <v>50</v>
      </c>
      <c r="O13" s="8"/>
      <c r="P13" s="8" t="s">
        <v>94</v>
      </c>
      <c r="Q13" s="23" t="s">
        <v>62</v>
      </c>
      <c r="R13" s="28">
        <f>VLOOKUP(AH3,AH5:AR9,RIGHT(P13,1)+2,FALSE)</f>
        <v>0</v>
      </c>
      <c r="S13" s="8"/>
      <c r="T13" s="8"/>
      <c r="U13" s="8"/>
      <c r="W13" s="29"/>
      <c r="X13" s="29"/>
      <c r="Y13" s="29"/>
      <c r="Z13" s="8"/>
      <c r="AA13" s="8"/>
      <c r="AB13" s="8"/>
      <c r="AC13" s="8"/>
      <c r="AD13" s="8"/>
      <c r="AE13" s="9" t="s">
        <v>50</v>
      </c>
      <c r="AH13" s="8"/>
      <c r="AI13" s="18" t="s">
        <v>78</v>
      </c>
      <c r="AJ13" s="8" t="s">
        <v>79</v>
      </c>
      <c r="AK13" s="8"/>
      <c r="AL13" s="8"/>
      <c r="AM13" s="8"/>
      <c r="AN13" s="8"/>
      <c r="AO13" s="8"/>
      <c r="AP13" s="8"/>
      <c r="AQ13" s="8"/>
      <c r="AR13" s="8"/>
    </row>
    <row r="14" spans="1:44" x14ac:dyDescent="0.25">
      <c r="A14" s="10"/>
      <c r="B14" s="10"/>
      <c r="C14" s="8" t="s">
        <v>36</v>
      </c>
      <c r="D14" s="8"/>
      <c r="E14" s="13">
        <v>0.01</v>
      </c>
      <c r="F14" s="8"/>
      <c r="G14" s="8"/>
      <c r="H14" s="8"/>
      <c r="I14" s="8"/>
      <c r="J14" s="8"/>
      <c r="K14"/>
      <c r="L14" s="10"/>
      <c r="M14" s="10"/>
      <c r="N14" s="9" t="s">
        <v>50</v>
      </c>
      <c r="AE14" s="9" t="s">
        <v>50</v>
      </c>
      <c r="AF14" s="6" t="s">
        <v>122</v>
      </c>
      <c r="AG14" s="46">
        <v>1</v>
      </c>
      <c r="AH14" s="8"/>
      <c r="AI14" s="41">
        <v>1</v>
      </c>
      <c r="AJ14" s="33" t="s">
        <v>161</v>
      </c>
      <c r="AK14" s="8"/>
      <c r="AL14" s="8"/>
      <c r="AM14" s="8"/>
      <c r="AN14" s="8"/>
      <c r="AO14" s="8"/>
      <c r="AP14" s="8"/>
      <c r="AQ14" s="8"/>
      <c r="AR14" s="8"/>
    </row>
    <row r="15" spans="1:44" x14ac:dyDescent="0.25">
      <c r="C15" s="8" t="s">
        <v>37</v>
      </c>
      <c r="D15" s="8"/>
      <c r="E15" s="12" t="s">
        <v>28</v>
      </c>
      <c r="F15" s="12"/>
      <c r="G15" s="8"/>
      <c r="H15" s="8"/>
      <c r="I15" s="8"/>
      <c r="J15" s="8"/>
      <c r="K15" s="8"/>
      <c r="L15" s="8"/>
      <c r="M15" s="10"/>
      <c r="N15" s="9" t="s">
        <v>50</v>
      </c>
      <c r="O15" s="8"/>
      <c r="P15" s="8" t="s">
        <v>80</v>
      </c>
      <c r="Q15" s="23" t="s">
        <v>62</v>
      </c>
      <c r="R15" s="22" t="s">
        <v>81</v>
      </c>
      <c r="S15" s="9" t="s">
        <v>63</v>
      </c>
      <c r="T15" s="30" t="s">
        <v>82</v>
      </c>
      <c r="U15" s="9" t="s">
        <v>83</v>
      </c>
      <c r="V15" s="22" t="s">
        <v>84</v>
      </c>
      <c r="W15" s="31" t="s">
        <v>63</v>
      </c>
      <c r="X15" s="32" t="s">
        <v>85</v>
      </c>
      <c r="Y15" s="9" t="s">
        <v>83</v>
      </c>
      <c r="Z15" s="22" t="s">
        <v>98</v>
      </c>
      <c r="AA15" s="31" t="s">
        <v>63</v>
      </c>
      <c r="AB15" s="32" t="s">
        <v>124</v>
      </c>
      <c r="AC15" s="8"/>
      <c r="AD15" s="8"/>
      <c r="AE15" s="9" t="s">
        <v>50</v>
      </c>
      <c r="AF15" s="6" t="s">
        <v>125</v>
      </c>
      <c r="AG15" s="46">
        <f>AG14*(1+E11)</f>
        <v>1.08</v>
      </c>
      <c r="AH15" s="8"/>
      <c r="AI15" s="41">
        <v>2</v>
      </c>
      <c r="AJ15" s="33" t="s">
        <v>162</v>
      </c>
      <c r="AK15" s="8"/>
      <c r="AL15" s="8"/>
      <c r="AM15" s="8"/>
      <c r="AN15" s="8"/>
      <c r="AO15" s="8"/>
      <c r="AP15" s="8"/>
      <c r="AQ15" s="8"/>
      <c r="AR15" s="8"/>
    </row>
    <row r="16" spans="1:44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10"/>
      <c r="N16" s="9" t="s">
        <v>50</v>
      </c>
      <c r="O16" s="8"/>
      <c r="P16" s="8"/>
      <c r="Q16" s="23" t="s">
        <v>62</v>
      </c>
      <c r="R16" s="22" t="str">
        <f>"( "&amp;R11</f>
        <v>( 0.5</v>
      </c>
      <c r="S16" s="9" t="s">
        <v>63</v>
      </c>
      <c r="T16" s="30" t="str">
        <f>"1.00 )"</f>
        <v>1.00 )</v>
      </c>
      <c r="U16" s="9" t="s">
        <v>83</v>
      </c>
      <c r="V16" s="22" t="str">
        <f>"( "&amp;R12</f>
        <v>( 0.5</v>
      </c>
      <c r="W16" s="31" t="s">
        <v>63</v>
      </c>
      <c r="X16" s="32" t="str">
        <f>AG15&amp;" )"</f>
        <v>1.08 )</v>
      </c>
      <c r="Y16" s="29"/>
      <c r="Z16" s="22" t="str">
        <f>"( "&amp;R13</f>
        <v>( 0</v>
      </c>
      <c r="AA16" s="31" t="s">
        <v>63</v>
      </c>
      <c r="AB16" s="32" t="str">
        <f>AG16&amp;" )"</f>
        <v>1.0908 )</v>
      </c>
      <c r="AC16" s="8"/>
      <c r="AD16" s="8"/>
      <c r="AE16" s="9" t="s">
        <v>50</v>
      </c>
      <c r="AF16" s="6" t="s">
        <v>127</v>
      </c>
      <c r="AG16" s="46">
        <f>AG15*(1+E14)</f>
        <v>1.0908</v>
      </c>
      <c r="AH16" s="8"/>
      <c r="AI16" s="41">
        <v>3</v>
      </c>
      <c r="AJ16" s="33" t="s">
        <v>163</v>
      </c>
      <c r="AK16" s="8"/>
      <c r="AL16" s="8"/>
      <c r="AM16" s="8"/>
      <c r="AN16" s="8"/>
      <c r="AO16" s="8"/>
      <c r="AP16" s="8"/>
      <c r="AQ16" s="8"/>
      <c r="AR16" s="8"/>
    </row>
    <row r="17" spans="3:44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10"/>
      <c r="N17" s="9" t="s">
        <v>50</v>
      </c>
      <c r="O17" s="8"/>
      <c r="P17" s="8"/>
      <c r="Q17" s="23" t="s">
        <v>62</v>
      </c>
      <c r="R17" s="34">
        <f>ROUND(R11*AG14+R12*AG15+R13*AG16,4)</f>
        <v>1.04</v>
      </c>
      <c r="S17" s="8"/>
      <c r="T17" s="8"/>
      <c r="U17" s="8"/>
      <c r="W17" s="29"/>
      <c r="X17" s="29"/>
      <c r="Y17" s="29"/>
      <c r="Z17" s="8"/>
      <c r="AA17" s="8"/>
      <c r="AB17" s="8"/>
      <c r="AC17" s="8"/>
      <c r="AD17" s="8"/>
      <c r="AE17" s="9" t="s">
        <v>50</v>
      </c>
      <c r="AH17" s="8"/>
      <c r="AI17" s="41">
        <v>4</v>
      </c>
      <c r="AJ17" s="33" t="s">
        <v>164</v>
      </c>
      <c r="AK17" s="8"/>
      <c r="AL17" s="8"/>
      <c r="AM17" s="8"/>
      <c r="AN17" s="8"/>
      <c r="AO17" s="8"/>
      <c r="AP17" s="8"/>
      <c r="AQ17" s="8"/>
      <c r="AR17" s="8"/>
    </row>
    <row r="18" spans="3:44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10"/>
      <c r="N18" s="9" t="s">
        <v>50</v>
      </c>
      <c r="AE18" s="9" t="s">
        <v>50</v>
      </c>
      <c r="AH18" s="8"/>
      <c r="AI18" s="41">
        <v>5</v>
      </c>
      <c r="AJ18" s="33" t="s">
        <v>165</v>
      </c>
      <c r="AK18" s="8"/>
      <c r="AL18" s="8"/>
      <c r="AM18" s="8"/>
      <c r="AN18" s="8"/>
      <c r="AO18" s="8"/>
      <c r="AP18" s="8"/>
      <c r="AQ18" s="8"/>
      <c r="AR18" s="8"/>
    </row>
    <row r="19" spans="3:44" x14ac:dyDescent="0.25">
      <c r="C19" s="8"/>
      <c r="D19" s="9"/>
      <c r="E19" s="8"/>
      <c r="F19" s="8"/>
      <c r="G19" s="8"/>
      <c r="H19" s="8"/>
      <c r="I19" s="8"/>
      <c r="J19" s="8"/>
      <c r="K19" s="8"/>
      <c r="L19" s="8"/>
      <c r="M19" s="10"/>
      <c r="N19" s="9" t="s">
        <v>50</v>
      </c>
      <c r="O19" s="35" t="s">
        <v>90</v>
      </c>
      <c r="P19" s="8" t="s">
        <v>91</v>
      </c>
      <c r="Q19" s="8"/>
      <c r="R19" s="8"/>
      <c r="S19" s="8"/>
      <c r="T19" s="8"/>
      <c r="U19" s="8"/>
      <c r="V19" s="8"/>
      <c r="W19" s="8"/>
      <c r="X19" s="8"/>
      <c r="Y19" s="29"/>
      <c r="Z19" s="8"/>
      <c r="AA19" s="8"/>
      <c r="AB19" s="8"/>
      <c r="AC19" s="8"/>
      <c r="AD19" s="8"/>
      <c r="AE19" s="9" t="s">
        <v>50</v>
      </c>
      <c r="AH19" s="10"/>
      <c r="AJ19" s="33"/>
      <c r="AM19" s="36"/>
      <c r="AN19" s="36"/>
      <c r="AO19" s="36"/>
    </row>
    <row r="20" spans="3:44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10"/>
      <c r="N20" s="9" t="s">
        <v>50</v>
      </c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9" t="s">
        <v>50</v>
      </c>
      <c r="AH20" s="10"/>
      <c r="AJ20" s="33"/>
    </row>
    <row r="21" spans="3:44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10"/>
      <c r="N21" s="9" t="s">
        <v>50</v>
      </c>
      <c r="O21" s="8"/>
      <c r="P21" s="8" t="s">
        <v>96</v>
      </c>
      <c r="Q21" s="23" t="s">
        <v>62</v>
      </c>
      <c r="R21" s="28">
        <f>VLOOKUP(AH3,AH5:AR9,RIGHT(P21,1)+2,FALSE)</f>
        <v>0</v>
      </c>
      <c r="S21" s="8"/>
      <c r="T21" s="8"/>
      <c r="U21" s="8"/>
      <c r="W21" s="29"/>
      <c r="X21" s="29"/>
      <c r="Y21" s="8"/>
      <c r="Z21" s="8"/>
      <c r="AA21" s="8"/>
      <c r="AB21" s="8"/>
      <c r="AC21" s="8"/>
      <c r="AD21" s="8"/>
      <c r="AE21" s="9" t="s">
        <v>50</v>
      </c>
      <c r="AF21" s="10"/>
      <c r="AG21" s="10"/>
      <c r="AH21" s="18"/>
    </row>
    <row r="22" spans="3:44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10"/>
      <c r="N22" s="9" t="s">
        <v>50</v>
      </c>
      <c r="O22" s="8"/>
      <c r="P22" s="8" t="s">
        <v>131</v>
      </c>
      <c r="Q22" s="23" t="s">
        <v>62</v>
      </c>
      <c r="R22" s="28">
        <f>VLOOKUP(AH3,AH5:AR9,RIGHT(P22,1)+2,FALSE)</f>
        <v>0.5</v>
      </c>
      <c r="S22" s="8"/>
      <c r="T22" s="8"/>
      <c r="U22" s="8"/>
      <c r="W22" s="29"/>
      <c r="X22" s="29"/>
      <c r="Y22" s="8"/>
      <c r="Z22" s="8"/>
      <c r="AA22" s="8"/>
      <c r="AB22" s="8"/>
      <c r="AC22" s="8"/>
      <c r="AD22" s="8"/>
      <c r="AE22" s="9" t="s">
        <v>50</v>
      </c>
      <c r="AF22" s="10"/>
      <c r="AG22" s="10"/>
      <c r="AH22" s="18"/>
    </row>
    <row r="23" spans="3:44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10"/>
      <c r="N23" s="9" t="s">
        <v>50</v>
      </c>
      <c r="O23" s="8"/>
      <c r="P23" s="8" t="s">
        <v>132</v>
      </c>
      <c r="Q23" s="23" t="s">
        <v>62</v>
      </c>
      <c r="R23" s="28">
        <f>VLOOKUP(AH3,AH5:AR9,RIGHT(P23,1)+2,FALSE)</f>
        <v>0.5</v>
      </c>
      <c r="S23" s="8"/>
      <c r="T23" s="8"/>
      <c r="U23" s="8"/>
      <c r="W23" s="29"/>
      <c r="X23" s="29"/>
      <c r="Y23" s="8"/>
      <c r="Z23" s="8"/>
      <c r="AA23" s="8"/>
      <c r="AB23" s="8"/>
      <c r="AC23" s="8"/>
      <c r="AD23" s="8"/>
      <c r="AE23" s="9" t="s">
        <v>50</v>
      </c>
      <c r="AF23" s="10"/>
      <c r="AG23" s="10"/>
      <c r="AH23" s="18"/>
    </row>
    <row r="24" spans="3:44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10"/>
      <c r="N24" s="9" t="s">
        <v>50</v>
      </c>
      <c r="AE24" s="9" t="s">
        <v>50</v>
      </c>
      <c r="AF24" s="10"/>
      <c r="AG24" s="10"/>
      <c r="AH24" s="18"/>
    </row>
    <row r="25" spans="3:44" x14ac:dyDescent="0.25">
      <c r="C25" s="8"/>
      <c r="D25" s="8"/>
      <c r="E25" s="8"/>
      <c r="F25" s="8"/>
      <c r="G25" s="8"/>
      <c r="H25" s="8"/>
      <c r="I25" s="8"/>
      <c r="J25" s="8"/>
      <c r="K25" s="8"/>
      <c r="L25" s="8"/>
      <c r="M25" s="10"/>
      <c r="N25" s="9" t="s">
        <v>50</v>
      </c>
      <c r="O25" s="8"/>
      <c r="P25" s="8" t="s">
        <v>97</v>
      </c>
      <c r="Q25" s="23" t="s">
        <v>62</v>
      </c>
      <c r="R25" s="22" t="s">
        <v>133</v>
      </c>
      <c r="S25" s="9" t="s">
        <v>63</v>
      </c>
      <c r="T25" s="30" t="s">
        <v>82</v>
      </c>
      <c r="U25" s="9" t="s">
        <v>83</v>
      </c>
      <c r="V25" s="22" t="s">
        <v>134</v>
      </c>
      <c r="W25" s="31" t="s">
        <v>63</v>
      </c>
      <c r="X25" s="32" t="s">
        <v>85</v>
      </c>
      <c r="Y25" s="9" t="s">
        <v>83</v>
      </c>
      <c r="Z25" s="22" t="s">
        <v>135</v>
      </c>
      <c r="AA25" s="31" t="s">
        <v>63</v>
      </c>
      <c r="AB25" s="32" t="s">
        <v>124</v>
      </c>
      <c r="AC25" s="8"/>
      <c r="AD25" s="8"/>
      <c r="AE25" s="9" t="s">
        <v>50</v>
      </c>
      <c r="AF25" s="10"/>
      <c r="AG25" s="10"/>
      <c r="AH25" s="18"/>
    </row>
    <row r="26" spans="3:44" x14ac:dyDescent="0.25">
      <c r="C26" s="8"/>
      <c r="D26" s="8"/>
      <c r="E26" s="8"/>
      <c r="F26" s="8"/>
      <c r="G26" s="8"/>
      <c r="H26" s="8"/>
      <c r="I26" s="8"/>
      <c r="J26" s="8"/>
      <c r="K26" s="8"/>
      <c r="L26" s="8"/>
      <c r="M26" s="10"/>
      <c r="N26" s="9" t="s">
        <v>50</v>
      </c>
      <c r="O26" s="8"/>
      <c r="P26" s="8"/>
      <c r="Q26" s="23" t="s">
        <v>62</v>
      </c>
      <c r="R26" s="22" t="str">
        <f>"( "&amp;R21</f>
        <v>( 0</v>
      </c>
      <c r="S26" s="9" t="s">
        <v>63</v>
      </c>
      <c r="T26" s="30" t="str">
        <f>"1.00 )"</f>
        <v>1.00 )</v>
      </c>
      <c r="U26" s="9" t="s">
        <v>83</v>
      </c>
      <c r="V26" s="22" t="str">
        <f>"( "&amp;R22</f>
        <v>( 0.5</v>
      </c>
      <c r="W26" s="31" t="s">
        <v>63</v>
      </c>
      <c r="X26" s="32" t="str">
        <f>AG15&amp;" )"</f>
        <v>1.08 )</v>
      </c>
      <c r="Y26" s="29"/>
      <c r="Z26" s="22" t="str">
        <f>"( "&amp;R23</f>
        <v>( 0.5</v>
      </c>
      <c r="AA26" s="31" t="s">
        <v>63</v>
      </c>
      <c r="AB26" s="32" t="str">
        <f>AG16&amp;" )"</f>
        <v>1.0908 )</v>
      </c>
      <c r="AC26" s="8"/>
      <c r="AD26" s="8"/>
      <c r="AE26" s="9" t="s">
        <v>50</v>
      </c>
      <c r="AF26" s="8"/>
      <c r="AG26" s="8"/>
      <c r="AH26" s="18"/>
    </row>
    <row r="27" spans="3:44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10"/>
      <c r="N27" s="9" t="s">
        <v>50</v>
      </c>
      <c r="O27" s="8"/>
      <c r="P27" s="8"/>
      <c r="Q27" s="23" t="s">
        <v>62</v>
      </c>
      <c r="R27" s="34">
        <f>ROUND(R21*AG14+R22*AG15+R23*AG16,4)</f>
        <v>1.0853999999999999</v>
      </c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9" t="s">
        <v>50</v>
      </c>
      <c r="AF27" s="8"/>
      <c r="AG27" s="8"/>
      <c r="AH27" s="18"/>
    </row>
    <row r="28" spans="3:44" x14ac:dyDescent="0.25">
      <c r="C28" s="8"/>
      <c r="D28" s="8"/>
      <c r="E28" s="8"/>
      <c r="F28" s="8"/>
      <c r="G28" s="8"/>
      <c r="H28" s="8"/>
      <c r="I28" s="8"/>
      <c r="J28" s="8"/>
      <c r="K28" s="8"/>
      <c r="L28" s="8"/>
      <c r="M28" s="10"/>
      <c r="N28" s="9" t="s">
        <v>50</v>
      </c>
      <c r="AD28" s="8"/>
      <c r="AE28" s="9" t="s">
        <v>50</v>
      </c>
      <c r="AF28" s="8"/>
      <c r="AG28" s="8"/>
      <c r="AH28" s="18"/>
    </row>
    <row r="29" spans="3:44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10"/>
      <c r="N29" s="9" t="s">
        <v>50</v>
      </c>
      <c r="O29" s="35" t="s">
        <v>136</v>
      </c>
      <c r="P29" s="8" t="s">
        <v>137</v>
      </c>
      <c r="Q29" s="8"/>
      <c r="R29" s="8"/>
      <c r="S29" s="8"/>
      <c r="T29" s="8"/>
      <c r="U29" s="8"/>
      <c r="V29" s="8"/>
      <c r="W29" s="8"/>
      <c r="X29" s="8"/>
      <c r="Y29" s="29"/>
      <c r="Z29" s="8"/>
      <c r="AA29" s="8"/>
      <c r="AB29" s="8"/>
      <c r="AC29" s="8"/>
      <c r="AE29" s="9" t="s">
        <v>50</v>
      </c>
      <c r="AF29" s="8"/>
      <c r="AG29" s="8"/>
      <c r="AH29" s="18"/>
    </row>
    <row r="30" spans="3:44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10"/>
      <c r="N30" s="9" t="s">
        <v>50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E30" s="9" t="s">
        <v>50</v>
      </c>
      <c r="AF30" s="8"/>
      <c r="AG30" s="8"/>
      <c r="AH30" s="18"/>
    </row>
    <row r="31" spans="3:44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10"/>
      <c r="N31" s="9" t="s">
        <v>50</v>
      </c>
      <c r="O31" s="8"/>
      <c r="P31" s="8" t="s">
        <v>138</v>
      </c>
      <c r="Q31" s="23" t="s">
        <v>62</v>
      </c>
      <c r="R31" s="28">
        <f>VLOOKUP(AH3,AH5:AR9,RIGHT(P31,1)+2,FALSE)</f>
        <v>0</v>
      </c>
      <c r="S31" s="8"/>
      <c r="T31" s="8"/>
      <c r="U31" s="8"/>
      <c r="W31" s="29"/>
      <c r="X31" s="29"/>
      <c r="Y31" s="8"/>
      <c r="Z31" s="8"/>
      <c r="AA31" s="8"/>
      <c r="AB31" s="8"/>
      <c r="AC31" s="8"/>
      <c r="AE31" s="9" t="s">
        <v>50</v>
      </c>
      <c r="AF31" s="8"/>
      <c r="AG31" s="8"/>
      <c r="AH31" s="18"/>
    </row>
    <row r="32" spans="3:44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10"/>
      <c r="N32" s="9" t="s">
        <v>50</v>
      </c>
      <c r="O32" s="8"/>
      <c r="P32" s="8" t="s">
        <v>139</v>
      </c>
      <c r="Q32" s="23" t="s">
        <v>62</v>
      </c>
      <c r="R32" s="28">
        <f>VLOOKUP(AH3,AH5:AR9,RIGHT(P32,1)+2,FALSE)</f>
        <v>0</v>
      </c>
      <c r="S32" s="8"/>
      <c r="T32" s="8"/>
      <c r="U32" s="8"/>
      <c r="W32" s="29"/>
      <c r="X32" s="29"/>
      <c r="Y32" s="8"/>
      <c r="Z32" s="8"/>
      <c r="AA32" s="8"/>
      <c r="AB32" s="8"/>
      <c r="AC32" s="8"/>
      <c r="AE32" s="9" t="s">
        <v>50</v>
      </c>
      <c r="AF32" s="8"/>
      <c r="AG32" s="8"/>
      <c r="AH32" s="18"/>
    </row>
    <row r="33" spans="1:34" x14ac:dyDescent="0.25">
      <c r="C33" s="8"/>
      <c r="D33" s="8"/>
      <c r="E33" s="8"/>
      <c r="F33" s="8"/>
      <c r="G33" s="8"/>
      <c r="H33" s="8"/>
      <c r="I33" s="8"/>
      <c r="J33" s="8"/>
      <c r="K33" s="8"/>
      <c r="L33" s="8"/>
      <c r="M33" s="10"/>
      <c r="N33" s="9" t="s">
        <v>50</v>
      </c>
      <c r="O33" s="8"/>
      <c r="P33" s="8" t="s">
        <v>140</v>
      </c>
      <c r="Q33" s="23" t="s">
        <v>62</v>
      </c>
      <c r="R33" s="28">
        <f>VLOOKUP(AH3,AH5:AR9,RIGHT(P33,1)+2,FALSE)</f>
        <v>1</v>
      </c>
      <c r="S33" s="8"/>
      <c r="T33" s="8"/>
      <c r="U33" s="8"/>
      <c r="W33" s="29"/>
      <c r="X33" s="29"/>
      <c r="Y33" s="8"/>
      <c r="Z33" s="8"/>
      <c r="AA33" s="8"/>
      <c r="AB33" s="8"/>
      <c r="AC33" s="8"/>
      <c r="AE33" s="9" t="s">
        <v>50</v>
      </c>
      <c r="AF33" s="8"/>
      <c r="AG33" s="8"/>
      <c r="AH33" s="18"/>
    </row>
    <row r="34" spans="1:34" x14ac:dyDescent="0.25">
      <c r="C34" s="8"/>
      <c r="D34" s="8"/>
      <c r="E34" s="8"/>
      <c r="F34" s="8"/>
      <c r="G34" s="8"/>
      <c r="H34" s="8"/>
      <c r="I34" s="8"/>
      <c r="J34" s="8"/>
      <c r="K34" s="8"/>
      <c r="L34" s="8"/>
      <c r="M34" s="10"/>
      <c r="N34" s="9" t="s">
        <v>50</v>
      </c>
      <c r="O34" s="8"/>
      <c r="Y34" s="8"/>
      <c r="Z34" s="8"/>
      <c r="AA34" s="8"/>
      <c r="AB34" s="8"/>
      <c r="AC34" s="8"/>
      <c r="AE34" s="9" t="s">
        <v>50</v>
      </c>
      <c r="AF34" s="8"/>
      <c r="AG34" s="8"/>
      <c r="AH34" s="18"/>
    </row>
    <row r="35" spans="1:34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10"/>
      <c r="N35" s="9" t="s">
        <v>50</v>
      </c>
      <c r="O35" s="8"/>
      <c r="P35" s="8" t="s">
        <v>191</v>
      </c>
      <c r="Q35" s="23" t="s">
        <v>62</v>
      </c>
      <c r="R35" s="22" t="s">
        <v>141</v>
      </c>
      <c r="S35" s="9" t="s">
        <v>63</v>
      </c>
      <c r="T35" s="30" t="s">
        <v>82</v>
      </c>
      <c r="U35" s="9" t="s">
        <v>83</v>
      </c>
      <c r="V35" s="22" t="s">
        <v>142</v>
      </c>
      <c r="W35" s="31" t="s">
        <v>63</v>
      </c>
      <c r="X35" s="32" t="s">
        <v>85</v>
      </c>
      <c r="Y35" s="9" t="s">
        <v>83</v>
      </c>
      <c r="Z35" s="22" t="s">
        <v>143</v>
      </c>
      <c r="AA35" s="31" t="s">
        <v>63</v>
      </c>
      <c r="AB35" s="32" t="s">
        <v>124</v>
      </c>
      <c r="AC35" s="8"/>
      <c r="AE35" s="9" t="s">
        <v>50</v>
      </c>
      <c r="AF35" s="8"/>
      <c r="AG35" s="8"/>
      <c r="AH35" s="18"/>
    </row>
    <row r="36" spans="1:34" x14ac:dyDescent="0.25">
      <c r="C36" s="8"/>
      <c r="D36" s="8"/>
      <c r="E36" s="8"/>
      <c r="F36" s="8"/>
      <c r="G36" s="8"/>
      <c r="H36" s="8"/>
      <c r="I36" s="8"/>
      <c r="J36" s="8"/>
      <c r="K36" s="8"/>
      <c r="L36" s="8"/>
      <c r="M36" s="10"/>
      <c r="N36" s="9" t="s">
        <v>50</v>
      </c>
      <c r="O36" s="8"/>
      <c r="P36" s="8"/>
      <c r="Q36" s="23" t="s">
        <v>62</v>
      </c>
      <c r="R36" s="22" t="str">
        <f>"( "&amp;R31</f>
        <v>( 0</v>
      </c>
      <c r="S36" s="9" t="s">
        <v>63</v>
      </c>
      <c r="T36" s="30" t="str">
        <f>"1.00 )"</f>
        <v>1.00 )</v>
      </c>
      <c r="U36" s="9" t="s">
        <v>83</v>
      </c>
      <c r="V36" s="22" t="str">
        <f>"( "&amp;R32</f>
        <v>( 0</v>
      </c>
      <c r="W36" s="31" t="s">
        <v>63</v>
      </c>
      <c r="X36" s="32" t="str">
        <f>AG15&amp;" )"</f>
        <v>1.08 )</v>
      </c>
      <c r="Y36" s="29"/>
      <c r="Z36" s="22" t="str">
        <f>"( "&amp;R33</f>
        <v>( 1</v>
      </c>
      <c r="AA36" s="31" t="s">
        <v>63</v>
      </c>
      <c r="AB36" s="32" t="str">
        <f>AG16&amp;" )"</f>
        <v>1.0908 )</v>
      </c>
      <c r="AC36" s="8"/>
      <c r="AE36" s="9" t="s">
        <v>50</v>
      </c>
      <c r="AF36" s="8"/>
      <c r="AG36" s="8"/>
    </row>
    <row r="37" spans="1:34" x14ac:dyDescent="0.25">
      <c r="C37" s="8"/>
      <c r="D37" s="8"/>
      <c r="E37" s="8"/>
      <c r="F37" s="8"/>
      <c r="G37" s="8"/>
      <c r="H37" s="8"/>
      <c r="I37" s="8"/>
      <c r="J37" s="8"/>
      <c r="K37" s="8"/>
      <c r="L37" s="8"/>
      <c r="M37" s="10"/>
      <c r="N37" s="9" t="s">
        <v>50</v>
      </c>
      <c r="P37" s="8"/>
      <c r="Q37" s="23" t="s">
        <v>62</v>
      </c>
      <c r="R37" s="34">
        <f>ROUND(R31*AG14+R32*AG15+R33*AG16,4)</f>
        <v>1.0908</v>
      </c>
      <c r="S37" s="8"/>
      <c r="T37" s="8"/>
      <c r="U37" s="8"/>
      <c r="V37" s="8"/>
      <c r="W37" s="8"/>
      <c r="X37" s="8"/>
      <c r="AE37" s="9" t="s">
        <v>50</v>
      </c>
      <c r="AF37" s="8"/>
      <c r="AG37" s="8"/>
    </row>
    <row r="38" spans="1:34" x14ac:dyDescent="0.25">
      <c r="C38" s="8"/>
      <c r="D38" s="8"/>
      <c r="E38" s="8"/>
      <c r="F38" s="8"/>
      <c r="G38" s="8"/>
      <c r="H38" s="8"/>
      <c r="I38" s="8"/>
      <c r="J38" s="8"/>
      <c r="K38" s="8"/>
      <c r="L38" s="8"/>
      <c r="M38" s="10"/>
      <c r="N38" s="9" t="s">
        <v>50</v>
      </c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9" t="s">
        <v>50</v>
      </c>
      <c r="AF38" s="8"/>
      <c r="AG38" s="8"/>
    </row>
    <row r="39" spans="1:34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9" t="s">
        <v>50</v>
      </c>
      <c r="O39" s="37" t="s">
        <v>99</v>
      </c>
      <c r="P39" s="8" t="s">
        <v>100</v>
      </c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9" t="s">
        <v>50</v>
      </c>
      <c r="AF39" s="8"/>
      <c r="AG39" s="8"/>
    </row>
    <row r="40" spans="1:34" x14ac:dyDescent="0.25">
      <c r="N40" s="9" t="s">
        <v>50</v>
      </c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9" t="s">
        <v>50</v>
      </c>
      <c r="AF40" s="8"/>
      <c r="AG40" s="8"/>
    </row>
    <row r="41" spans="1:34" x14ac:dyDescent="0.25">
      <c r="N41" s="9" t="s">
        <v>50</v>
      </c>
      <c r="O41" s="8"/>
      <c r="P41" s="30" t="s">
        <v>101</v>
      </c>
      <c r="Q41" s="9" t="s">
        <v>62</v>
      </c>
      <c r="R41" s="9" t="s">
        <v>61</v>
      </c>
      <c r="S41" s="23" t="s">
        <v>102</v>
      </c>
      <c r="T41" s="9" t="s">
        <v>80</v>
      </c>
      <c r="U41" s="9" t="s">
        <v>62</v>
      </c>
      <c r="V41" s="25">
        <f>R7</f>
        <v>1.0908</v>
      </c>
      <c r="W41" s="23" t="s">
        <v>102</v>
      </c>
      <c r="X41" s="25">
        <f>R17</f>
        <v>1.04</v>
      </c>
      <c r="Y41" s="9" t="s">
        <v>62</v>
      </c>
      <c r="Z41" s="25">
        <f>ROUND(V41/X41,4)</f>
        <v>1.0488</v>
      </c>
      <c r="AA41" s="25"/>
      <c r="AB41" s="25"/>
      <c r="AC41" s="25"/>
      <c r="AD41" s="8"/>
      <c r="AE41" s="9" t="s">
        <v>50</v>
      </c>
      <c r="AF41" s="8"/>
      <c r="AG41" s="8"/>
    </row>
    <row r="42" spans="1:34" x14ac:dyDescent="0.25">
      <c r="N42" s="9" t="s">
        <v>50</v>
      </c>
      <c r="O42" s="8"/>
      <c r="P42" s="30" t="s">
        <v>103</v>
      </c>
      <c r="Q42" s="9" t="s">
        <v>62</v>
      </c>
      <c r="R42" s="9" t="s">
        <v>61</v>
      </c>
      <c r="S42" s="23" t="s">
        <v>102</v>
      </c>
      <c r="T42" s="9" t="s">
        <v>97</v>
      </c>
      <c r="U42" s="9" t="s">
        <v>62</v>
      </c>
      <c r="V42" s="25">
        <f>R7</f>
        <v>1.0908</v>
      </c>
      <c r="W42" s="23" t="s">
        <v>102</v>
      </c>
      <c r="X42" s="25">
        <f>R27</f>
        <v>1.0853999999999999</v>
      </c>
      <c r="Y42" s="9" t="s">
        <v>62</v>
      </c>
      <c r="Z42" s="25">
        <f>ROUND(V42/X42,4)</f>
        <v>1.0049999999999999</v>
      </c>
      <c r="AA42" s="25"/>
      <c r="AB42" s="25"/>
      <c r="AC42" s="25"/>
      <c r="AD42" s="8"/>
      <c r="AE42" s="9" t="s">
        <v>50</v>
      </c>
      <c r="AF42" s="8"/>
      <c r="AG42" s="8"/>
    </row>
    <row r="43" spans="1:34" x14ac:dyDescent="0.25">
      <c r="N43" s="9" t="s">
        <v>50</v>
      </c>
      <c r="O43" s="8"/>
      <c r="P43" s="30" t="s">
        <v>144</v>
      </c>
      <c r="Q43" s="9" t="s">
        <v>62</v>
      </c>
      <c r="R43" s="9" t="s">
        <v>61</v>
      </c>
      <c r="S43" s="23" t="s">
        <v>102</v>
      </c>
      <c r="T43" s="9" t="s">
        <v>191</v>
      </c>
      <c r="U43" s="9" t="s">
        <v>62</v>
      </c>
      <c r="V43" s="25">
        <f>R7</f>
        <v>1.0908</v>
      </c>
      <c r="W43" s="23" t="s">
        <v>102</v>
      </c>
      <c r="X43" s="25">
        <f>R37</f>
        <v>1.0908</v>
      </c>
      <c r="Y43" s="9" t="s">
        <v>62</v>
      </c>
      <c r="Z43" s="25">
        <f>ROUND(V43/X43,4)</f>
        <v>1</v>
      </c>
      <c r="AA43" s="8"/>
      <c r="AB43" s="8"/>
      <c r="AC43" s="8"/>
      <c r="AD43" s="8"/>
      <c r="AE43" s="9" t="s">
        <v>50</v>
      </c>
      <c r="AF43" s="8"/>
      <c r="AG43" s="8"/>
    </row>
    <row r="44" spans="1:34" x14ac:dyDescent="0.25">
      <c r="N44" s="9" t="s">
        <v>50</v>
      </c>
      <c r="AD44" s="8"/>
      <c r="AE44" s="9" t="s">
        <v>50</v>
      </c>
      <c r="AF44" s="8"/>
      <c r="AG44" s="8"/>
    </row>
    <row r="45" spans="1:34" x14ac:dyDescent="0.25">
      <c r="N45" s="9" t="s">
        <v>50</v>
      </c>
      <c r="O45" s="38" t="s">
        <v>104</v>
      </c>
      <c r="P45" s="8" t="s">
        <v>105</v>
      </c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E45" s="9" t="s">
        <v>50</v>
      </c>
      <c r="AF45" s="8"/>
      <c r="AG45" s="8"/>
    </row>
    <row r="46" spans="1:34" x14ac:dyDescent="0.25">
      <c r="N46" s="9" t="s">
        <v>50</v>
      </c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9" t="s">
        <v>50</v>
      </c>
      <c r="AF46" s="8"/>
      <c r="AG46" s="8"/>
    </row>
    <row r="47" spans="1:34" x14ac:dyDescent="0.25">
      <c r="N47" s="9" t="s">
        <v>50</v>
      </c>
      <c r="O47" s="8"/>
      <c r="P47" s="30" t="s">
        <v>106</v>
      </c>
      <c r="Q47" s="9" t="s">
        <v>62</v>
      </c>
      <c r="R47" s="9" t="s">
        <v>107</v>
      </c>
      <c r="S47" s="9" t="s">
        <v>63</v>
      </c>
      <c r="T47" s="9" t="s">
        <v>108</v>
      </c>
      <c r="U47" s="9" t="s">
        <v>62</v>
      </c>
      <c r="V47" s="9">
        <f>E7</f>
        <v>100</v>
      </c>
      <c r="W47" s="9" t="s">
        <v>63</v>
      </c>
      <c r="X47" s="25">
        <f>Z41</f>
        <v>1.0488</v>
      </c>
      <c r="Y47" s="9" t="s">
        <v>62</v>
      </c>
      <c r="Z47" s="39">
        <f>V47*X47</f>
        <v>104.88</v>
      </c>
      <c r="AA47" s="8"/>
      <c r="AB47" s="8"/>
      <c r="AC47" s="8"/>
      <c r="AD47" s="8"/>
      <c r="AE47" s="9" t="s">
        <v>50</v>
      </c>
      <c r="AF47" s="8"/>
      <c r="AG47" s="8"/>
    </row>
    <row r="48" spans="1:34" x14ac:dyDescent="0.25">
      <c r="N48" s="9" t="s">
        <v>50</v>
      </c>
      <c r="O48" s="8"/>
      <c r="P48" s="30" t="s">
        <v>109</v>
      </c>
      <c r="Q48" s="9" t="s">
        <v>62</v>
      </c>
      <c r="R48" s="9" t="s">
        <v>110</v>
      </c>
      <c r="S48" s="9" t="s">
        <v>63</v>
      </c>
      <c r="T48" s="9" t="s">
        <v>111</v>
      </c>
      <c r="U48" s="9" t="s">
        <v>62</v>
      </c>
      <c r="V48" s="9">
        <f>E8</f>
        <v>300</v>
      </c>
      <c r="W48" s="9" t="s">
        <v>63</v>
      </c>
      <c r="X48" s="25">
        <f>Z42</f>
        <v>1.0049999999999999</v>
      </c>
      <c r="Y48" s="9" t="s">
        <v>62</v>
      </c>
      <c r="Z48" s="39">
        <f>V48*X48</f>
        <v>301.49999999999994</v>
      </c>
      <c r="AA48" s="8"/>
      <c r="AB48" s="8"/>
      <c r="AC48" s="8"/>
      <c r="AD48" s="8"/>
      <c r="AE48" s="9" t="s">
        <v>50</v>
      </c>
      <c r="AF48" s="8"/>
      <c r="AG48" s="8"/>
    </row>
    <row r="49" spans="14:33" x14ac:dyDescent="0.25">
      <c r="N49" s="9" t="s">
        <v>50</v>
      </c>
      <c r="O49" s="8"/>
      <c r="P49" s="30" t="s">
        <v>194</v>
      </c>
      <c r="Q49" s="9" t="s">
        <v>62</v>
      </c>
      <c r="R49" s="9" t="s">
        <v>193</v>
      </c>
      <c r="S49" s="9" t="s">
        <v>63</v>
      </c>
      <c r="T49" s="9" t="s">
        <v>192</v>
      </c>
      <c r="U49" s="9" t="s">
        <v>62</v>
      </c>
      <c r="V49" s="9">
        <f>E9</f>
        <v>360</v>
      </c>
      <c r="W49" s="9" t="s">
        <v>63</v>
      </c>
      <c r="X49" s="25">
        <f>Z43</f>
        <v>1</v>
      </c>
      <c r="Y49" s="9" t="s">
        <v>62</v>
      </c>
      <c r="Z49" s="39">
        <f>V49*X49</f>
        <v>360</v>
      </c>
      <c r="AA49" s="40"/>
      <c r="AB49" s="40"/>
      <c r="AC49" s="40"/>
      <c r="AD49" s="8"/>
      <c r="AE49" s="9" t="s">
        <v>50</v>
      </c>
      <c r="AF49" s="8"/>
      <c r="AG49" s="8"/>
    </row>
    <row r="50" spans="14:33" x14ac:dyDescent="0.25">
      <c r="N50" s="9" t="s">
        <v>50</v>
      </c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40" t="s">
        <v>112</v>
      </c>
      <c r="AA50" s="8"/>
      <c r="AB50" s="8"/>
      <c r="AC50" s="8"/>
      <c r="AD50" s="8"/>
      <c r="AE50" s="9" t="s">
        <v>50</v>
      </c>
      <c r="AF50" s="8"/>
      <c r="AG50" s="8"/>
    </row>
    <row r="51" spans="14:33" x14ac:dyDescent="0.25">
      <c r="N51" s="9" t="s">
        <v>50</v>
      </c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9" t="s">
        <v>50</v>
      </c>
    </row>
    <row r="52" spans="14:33" x14ac:dyDescent="0.25">
      <c r="N52" s="9" t="s">
        <v>50</v>
      </c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9" t="s">
        <v>50</v>
      </c>
    </row>
    <row r="53" spans="14:33" x14ac:dyDescent="0.25">
      <c r="N53" s="9" t="s">
        <v>50</v>
      </c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9" t="s">
        <v>50</v>
      </c>
    </row>
    <row r="54" spans="14:33" x14ac:dyDescent="0.25">
      <c r="N54" s="9" t="s">
        <v>50</v>
      </c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9" t="s">
        <v>50</v>
      </c>
    </row>
    <row r="55" spans="14:33" x14ac:dyDescent="0.25">
      <c r="N55" s="9" t="s">
        <v>50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9" t="s">
        <v>50</v>
      </c>
    </row>
    <row r="56" spans="14:33" x14ac:dyDescent="0.25">
      <c r="N56" s="9" t="s">
        <v>50</v>
      </c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9" t="s">
        <v>50</v>
      </c>
    </row>
    <row r="57" spans="14:33" x14ac:dyDescent="0.25">
      <c r="N57" s="9" t="s">
        <v>50</v>
      </c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9" t="s">
        <v>50</v>
      </c>
    </row>
    <row r="58" spans="14:33" x14ac:dyDescent="0.25">
      <c r="N58" s="9" t="s">
        <v>50</v>
      </c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9" t="s">
        <v>50</v>
      </c>
    </row>
    <row r="59" spans="14:33" x14ac:dyDescent="0.25">
      <c r="N59" s="9" t="s">
        <v>50</v>
      </c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9" t="s">
        <v>50</v>
      </c>
    </row>
  </sheetData>
  <mergeCells count="1">
    <mergeCell ref="L1:M1"/>
  </mergeCells>
  <conditionalFormatting sqref="AJ5:AR9">
    <cfRule type="cellIs" dxfId="3" priority="1" operator="equal">
      <formula>0</formula>
    </cfRule>
  </conditionalFormatting>
  <hyperlinks>
    <hyperlink ref="L1:M1" location="TOC!A1" display="Return to TOC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theme="1"/>
  </sheetPr>
  <dimension ref="A1:AT59"/>
  <sheetViews>
    <sheetView zoomScale="90" zoomScaleNormal="90" workbookViewId="0"/>
  </sheetViews>
  <sheetFormatPr defaultColWidth="9.140625" defaultRowHeight="15" x14ac:dyDescent="0.25"/>
  <cols>
    <col min="1" max="1" width="14" style="6" bestFit="1" customWidth="1"/>
    <col min="2" max="2" width="4.7109375" style="6" customWidth="1"/>
    <col min="3" max="8" width="9.140625" style="6" customWidth="1"/>
    <col min="9" max="9" width="9.140625" style="6"/>
    <col min="10" max="18" width="9.140625" style="6" customWidth="1"/>
    <col min="19" max="19" width="3.7109375" style="6" customWidth="1"/>
    <col min="20" max="20" width="9.140625" style="6" customWidth="1"/>
    <col min="21" max="21" width="3.7109375" style="6" customWidth="1"/>
    <col min="22" max="22" width="9.140625" style="6" customWidth="1"/>
    <col min="23" max="23" width="3.7109375" style="6" customWidth="1"/>
    <col min="24" max="24" width="9.140625" style="6"/>
    <col min="25" max="25" width="3.7109375" style="6" customWidth="1"/>
    <col min="26" max="26" width="9.140625" style="6"/>
    <col min="27" max="27" width="3.7109375" style="6" customWidth="1"/>
    <col min="28" max="28" width="9.140625" style="6"/>
    <col min="29" max="29" width="3.7109375" style="6" customWidth="1"/>
    <col min="30" max="30" width="9.140625" style="6"/>
    <col min="31" max="31" width="3.7109375" style="6" customWidth="1"/>
    <col min="32" max="33" width="9.140625" style="6"/>
    <col min="34" max="35" width="12.7109375" style="6" customWidth="1"/>
    <col min="36" max="16384" width="9.140625" style="6"/>
  </cols>
  <sheetData>
    <row r="1" spans="1:46" x14ac:dyDescent="0.25">
      <c r="A1" s="5" t="s">
        <v>13</v>
      </c>
      <c r="C1" t="s">
        <v>30</v>
      </c>
      <c r="D1" s="7"/>
      <c r="E1" s="7"/>
      <c r="L1" s="50" t="s">
        <v>49</v>
      </c>
      <c r="M1" s="50"/>
      <c r="N1" s="18" t="s">
        <v>50</v>
      </c>
      <c r="AG1" s="18" t="s">
        <v>50</v>
      </c>
    </row>
    <row r="2" spans="1:46" x14ac:dyDescent="0.25">
      <c r="A2" s="5" t="s">
        <v>14</v>
      </c>
      <c r="C2" s="6" t="s">
        <v>15</v>
      </c>
      <c r="N2" s="18" t="s">
        <v>50</v>
      </c>
      <c r="AG2" s="18" t="s">
        <v>50</v>
      </c>
    </row>
    <row r="3" spans="1:46" x14ac:dyDescent="0.25">
      <c r="A3" s="5" t="s">
        <v>16</v>
      </c>
      <c r="C3" s="6" t="s">
        <v>45</v>
      </c>
      <c r="N3" s="18" t="s">
        <v>50</v>
      </c>
      <c r="O3" s="19" t="s">
        <v>51</v>
      </c>
      <c r="P3" s="6" t="s">
        <v>52</v>
      </c>
      <c r="AG3" s="18" t="s">
        <v>50</v>
      </c>
      <c r="AJ3" s="41">
        <v>4</v>
      </c>
      <c r="AL3" s="21">
        <v>1</v>
      </c>
      <c r="AM3" s="42">
        <v>2</v>
      </c>
      <c r="AN3" s="21">
        <v>3</v>
      </c>
      <c r="AO3" s="21">
        <v>4</v>
      </c>
      <c r="AP3" s="21">
        <v>5</v>
      </c>
      <c r="AQ3" s="42">
        <v>6</v>
      </c>
      <c r="AR3" s="21">
        <v>7</v>
      </c>
      <c r="AS3" s="21">
        <v>8</v>
      </c>
      <c r="AT3" s="21">
        <v>9</v>
      </c>
    </row>
    <row r="4" spans="1:46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 t="s">
        <v>50</v>
      </c>
      <c r="AG4" s="9" t="s">
        <v>50</v>
      </c>
      <c r="AJ4" s="10"/>
      <c r="AK4" s="18"/>
      <c r="AL4" s="18" t="s">
        <v>53</v>
      </c>
      <c r="AM4" s="43" t="s">
        <v>54</v>
      </c>
      <c r="AN4" s="18" t="s">
        <v>55</v>
      </c>
      <c r="AO4" s="18" t="s">
        <v>56</v>
      </c>
      <c r="AP4" s="18" t="s">
        <v>57</v>
      </c>
      <c r="AQ4" s="43" t="s">
        <v>58</v>
      </c>
      <c r="AR4" s="18" t="s">
        <v>59</v>
      </c>
      <c r="AS4" s="18" t="s">
        <v>60</v>
      </c>
      <c r="AT4" s="18" t="s">
        <v>113</v>
      </c>
    </row>
    <row r="5" spans="1:46" x14ac:dyDescent="0.25">
      <c r="A5" s="11" t="s">
        <v>17</v>
      </c>
      <c r="C5" s="8" t="s">
        <v>197</v>
      </c>
      <c r="D5" s="8"/>
      <c r="E5" s="8"/>
      <c r="F5" s="8"/>
      <c r="G5" s="8"/>
      <c r="H5" s="8"/>
      <c r="I5" s="8"/>
      <c r="J5" s="8"/>
      <c r="K5" s="8"/>
      <c r="L5" s="8"/>
      <c r="M5" s="10"/>
      <c r="N5" s="9" t="s">
        <v>50</v>
      </c>
      <c r="O5" s="8"/>
      <c r="P5" s="22" t="s">
        <v>61</v>
      </c>
      <c r="Q5" s="23" t="s">
        <v>62</v>
      </c>
      <c r="R5" s="24">
        <v>1</v>
      </c>
      <c r="S5" s="9" t="s">
        <v>63</v>
      </c>
      <c r="T5" s="9" t="s">
        <v>114</v>
      </c>
      <c r="U5" s="9" t="s">
        <v>63</v>
      </c>
      <c r="V5" s="9" t="s">
        <v>115</v>
      </c>
      <c r="W5" s="8"/>
      <c r="X5" s="8"/>
      <c r="Y5" s="8"/>
      <c r="Z5" s="8"/>
      <c r="AA5" s="8"/>
      <c r="AB5" s="8"/>
      <c r="AC5" s="8"/>
      <c r="AD5" s="8"/>
      <c r="AE5" s="8"/>
      <c r="AF5" s="8"/>
      <c r="AG5" s="9" t="s">
        <v>50</v>
      </c>
      <c r="AH5" s="18" t="s">
        <v>23</v>
      </c>
      <c r="AI5" s="18" t="s">
        <v>25</v>
      </c>
      <c r="AJ5" s="41">
        <v>1</v>
      </c>
      <c r="AK5" s="44" t="s">
        <v>166</v>
      </c>
      <c r="AL5" s="25">
        <v>0.75</v>
      </c>
      <c r="AM5" s="45">
        <v>0.25</v>
      </c>
      <c r="AN5" s="25">
        <v>0</v>
      </c>
      <c r="AO5" s="25">
        <v>0.5</v>
      </c>
      <c r="AP5" s="25">
        <v>0</v>
      </c>
      <c r="AQ5" s="45">
        <v>0.5</v>
      </c>
      <c r="AR5" s="25">
        <v>0</v>
      </c>
      <c r="AS5" s="25">
        <v>1</v>
      </c>
      <c r="AT5" s="25">
        <v>0</v>
      </c>
    </row>
    <row r="6" spans="1:46" x14ac:dyDescent="0.25">
      <c r="C6" s="8"/>
      <c r="D6" s="8"/>
      <c r="E6" s="8"/>
      <c r="F6" s="8"/>
      <c r="G6" s="8"/>
      <c r="H6" s="8"/>
      <c r="I6" s="8"/>
      <c r="J6" s="8"/>
      <c r="K6" s="8"/>
      <c r="L6" s="8"/>
      <c r="M6" s="10"/>
      <c r="N6" s="9" t="s">
        <v>50</v>
      </c>
      <c r="O6" s="8"/>
      <c r="P6" s="8"/>
      <c r="Q6" s="23" t="s">
        <v>62</v>
      </c>
      <c r="R6" s="26">
        <v>1</v>
      </c>
      <c r="S6" s="9" t="s">
        <v>63</v>
      </c>
      <c r="T6" s="26">
        <f>1+E11</f>
        <v>0.9</v>
      </c>
      <c r="U6" s="9" t="s">
        <v>63</v>
      </c>
      <c r="V6" s="26">
        <f>1+E14</f>
        <v>0.92999999999999994</v>
      </c>
      <c r="W6" s="8"/>
      <c r="X6" s="8"/>
      <c r="Y6" s="8"/>
      <c r="Z6" s="8"/>
      <c r="AA6" s="8"/>
      <c r="AB6" s="8"/>
      <c r="AC6" s="8"/>
      <c r="AD6" s="8"/>
      <c r="AE6" s="8"/>
      <c r="AF6" s="8"/>
      <c r="AG6" s="9" t="s">
        <v>50</v>
      </c>
      <c r="AH6" s="18" t="s">
        <v>25</v>
      </c>
      <c r="AI6" s="18" t="s">
        <v>28</v>
      </c>
      <c r="AJ6" s="41">
        <v>2</v>
      </c>
      <c r="AK6" s="44" t="s">
        <v>167</v>
      </c>
      <c r="AL6" s="25">
        <v>1</v>
      </c>
      <c r="AM6" s="45">
        <v>0</v>
      </c>
      <c r="AN6" s="25">
        <f>3/8</f>
        <v>0.375</v>
      </c>
      <c r="AO6" s="25">
        <f>1/8</f>
        <v>0.125</v>
      </c>
      <c r="AP6" s="25">
        <f>1/8</f>
        <v>0.125</v>
      </c>
      <c r="AQ6" s="45">
        <f>3/8</f>
        <v>0.375</v>
      </c>
      <c r="AR6" s="25">
        <v>0</v>
      </c>
      <c r="AS6" s="25">
        <v>1</v>
      </c>
      <c r="AT6" s="25">
        <v>0</v>
      </c>
    </row>
    <row r="7" spans="1:46" x14ac:dyDescent="0.25">
      <c r="A7" s="11" t="s">
        <v>20</v>
      </c>
      <c r="C7" s="8" t="s">
        <v>21</v>
      </c>
      <c r="D7" s="8"/>
      <c r="E7" s="12">
        <v>130</v>
      </c>
      <c r="F7" s="8"/>
      <c r="G7" s="8" t="s">
        <v>22</v>
      </c>
      <c r="H7" s="8"/>
      <c r="I7" s="8"/>
      <c r="J7" s="8"/>
      <c r="K7" s="8"/>
      <c r="L7" s="8"/>
      <c r="M7" s="10"/>
      <c r="N7" s="9" t="s">
        <v>50</v>
      </c>
      <c r="O7" s="8"/>
      <c r="P7" s="8"/>
      <c r="Q7" s="23" t="s">
        <v>62</v>
      </c>
      <c r="R7" s="25">
        <f>R6*T6*V6</f>
        <v>0.83699999999999997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9" t="s">
        <v>50</v>
      </c>
      <c r="AH7" s="18" t="s">
        <v>25</v>
      </c>
      <c r="AI7" s="18" t="s">
        <v>168</v>
      </c>
      <c r="AJ7" s="41">
        <v>3</v>
      </c>
      <c r="AK7" s="44" t="s">
        <v>169</v>
      </c>
      <c r="AL7" s="25">
        <v>1</v>
      </c>
      <c r="AM7" s="45">
        <v>0</v>
      </c>
      <c r="AN7" s="25">
        <v>0.5</v>
      </c>
      <c r="AO7" s="25">
        <v>0</v>
      </c>
      <c r="AP7" s="25">
        <v>0.5</v>
      </c>
      <c r="AQ7" s="45">
        <v>0</v>
      </c>
      <c r="AR7" s="25">
        <f>5/12</f>
        <v>0.41666666666666669</v>
      </c>
      <c r="AS7" s="25">
        <f>7/12</f>
        <v>0.58333333333333337</v>
      </c>
      <c r="AT7" s="25">
        <v>0</v>
      </c>
    </row>
    <row r="8" spans="1:46" x14ac:dyDescent="0.25">
      <c r="A8" s="11"/>
      <c r="B8" s="10"/>
      <c r="C8" s="8" t="s">
        <v>24</v>
      </c>
      <c r="D8" s="8"/>
      <c r="E8" s="12">
        <v>250</v>
      </c>
      <c r="F8" s="8"/>
      <c r="G8" s="8"/>
      <c r="H8" s="8"/>
      <c r="I8" s="8"/>
      <c r="J8" s="8"/>
      <c r="K8" s="10"/>
      <c r="L8" s="10"/>
      <c r="M8" s="10"/>
      <c r="N8" s="9" t="s">
        <v>50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9" t="s">
        <v>50</v>
      </c>
      <c r="AH8" s="18" t="s">
        <v>25</v>
      </c>
      <c r="AI8" s="18" t="s">
        <v>33</v>
      </c>
      <c r="AJ8" s="41">
        <v>4</v>
      </c>
      <c r="AK8" s="44" t="s">
        <v>170</v>
      </c>
      <c r="AL8" s="25">
        <v>1</v>
      </c>
      <c r="AM8" s="45">
        <v>0</v>
      </c>
      <c r="AN8" s="25">
        <f>(168-49)/288</f>
        <v>0.41319444444444442</v>
      </c>
      <c r="AO8" s="25">
        <f>25/288</f>
        <v>8.6805555555555552E-2</v>
      </c>
      <c r="AP8" s="25">
        <f>49/288</f>
        <v>0.1701388888888889</v>
      </c>
      <c r="AQ8" s="45">
        <f>(120-25)/288</f>
        <v>0.3298611111111111</v>
      </c>
      <c r="AR8" s="25">
        <v>0</v>
      </c>
      <c r="AS8" s="25">
        <v>1</v>
      </c>
      <c r="AT8" s="25">
        <v>0</v>
      </c>
    </row>
    <row r="9" spans="1:46" x14ac:dyDescent="0.25">
      <c r="A9" s="10"/>
      <c r="B9" s="10"/>
      <c r="C9" s="8" t="s">
        <v>32</v>
      </c>
      <c r="D9" s="8"/>
      <c r="E9" s="12">
        <v>340</v>
      </c>
      <c r="F9" s="8"/>
      <c r="G9" s="8"/>
      <c r="H9" s="8"/>
      <c r="I9" s="8"/>
      <c r="J9" s="8"/>
      <c r="K9" s="10"/>
      <c r="L9" s="10"/>
      <c r="M9" s="10"/>
      <c r="N9" s="9" t="s">
        <v>50</v>
      </c>
      <c r="O9" s="27" t="s">
        <v>70</v>
      </c>
      <c r="P9" s="8" t="s">
        <v>71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9" t="s">
        <v>50</v>
      </c>
      <c r="AH9" s="18" t="s">
        <v>171</v>
      </c>
      <c r="AI9" s="18" t="s">
        <v>25</v>
      </c>
      <c r="AJ9" s="41">
        <v>5</v>
      </c>
      <c r="AK9" s="44" t="s">
        <v>172</v>
      </c>
      <c r="AL9" s="25">
        <f>4/12</f>
        <v>0.33333333333333331</v>
      </c>
      <c r="AM9" s="45">
        <f>8/12</f>
        <v>0.66666666666666663</v>
      </c>
      <c r="AN9" s="25">
        <v>0</v>
      </c>
      <c r="AO9" s="25">
        <v>0.5</v>
      </c>
      <c r="AP9" s="25">
        <v>0</v>
      </c>
      <c r="AQ9" s="45">
        <v>0.5</v>
      </c>
      <c r="AR9" s="25">
        <v>0</v>
      </c>
      <c r="AS9" s="25">
        <v>1</v>
      </c>
      <c r="AT9" s="25">
        <v>0</v>
      </c>
    </row>
    <row r="10" spans="1:46" x14ac:dyDescent="0.25">
      <c r="A10" s="10"/>
      <c r="B10" s="10"/>
      <c r="G10" s="8"/>
      <c r="H10" s="8"/>
      <c r="I10" s="8"/>
      <c r="J10" s="8"/>
      <c r="K10" s="10"/>
      <c r="L10" s="10"/>
      <c r="M10" s="10"/>
      <c r="N10" s="9" t="s">
        <v>50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9" t="s">
        <v>50</v>
      </c>
      <c r="AJ10" s="8"/>
      <c r="AK10" s="18"/>
      <c r="AL10" s="25"/>
      <c r="AM10" s="25"/>
      <c r="AN10" s="25"/>
      <c r="AO10" s="25"/>
      <c r="AP10" s="25"/>
      <c r="AQ10" s="25"/>
      <c r="AR10" s="25"/>
      <c r="AS10" s="25"/>
      <c r="AT10" s="8"/>
    </row>
    <row r="11" spans="1:46" x14ac:dyDescent="0.25">
      <c r="A11" s="10"/>
      <c r="B11" s="10"/>
      <c r="C11" s="8" t="s">
        <v>34</v>
      </c>
      <c r="D11" s="8"/>
      <c r="E11" s="13">
        <v>-0.1</v>
      </c>
      <c r="F11" s="8"/>
      <c r="G11" s="8"/>
      <c r="H11" s="8"/>
      <c r="I11" s="8"/>
      <c r="J11" s="8"/>
      <c r="K11" s="10"/>
      <c r="L11" s="10"/>
      <c r="M11" s="10"/>
      <c r="N11" s="9" t="s">
        <v>50</v>
      </c>
      <c r="O11" s="8"/>
      <c r="P11" s="8" t="s">
        <v>74</v>
      </c>
      <c r="Q11" s="23" t="s">
        <v>62</v>
      </c>
      <c r="R11" s="28">
        <f>ROUND(VLOOKUP(AJ3,AJ5:AT9,RIGHT(P11,1)+2,FALSE),4)</f>
        <v>1</v>
      </c>
      <c r="S11" s="8"/>
      <c r="T11" s="8"/>
      <c r="U11" s="8"/>
      <c r="W11" s="29"/>
      <c r="X11" s="29"/>
      <c r="Y11" s="29"/>
      <c r="Z11" s="8"/>
      <c r="AA11" s="8"/>
      <c r="AB11" s="8"/>
      <c r="AC11" s="8"/>
      <c r="AD11" s="8"/>
      <c r="AE11" s="8"/>
      <c r="AF11" s="8"/>
      <c r="AG11" s="9" t="s">
        <v>50</v>
      </c>
      <c r="AJ11" s="8"/>
      <c r="AK11" s="18"/>
      <c r="AL11" s="25"/>
      <c r="AM11" s="25"/>
      <c r="AN11" s="25"/>
      <c r="AO11" s="25"/>
      <c r="AP11" s="25"/>
      <c r="AQ11" s="25"/>
      <c r="AR11" s="25"/>
      <c r="AS11" s="25"/>
      <c r="AT11" s="8"/>
    </row>
    <row r="12" spans="1:46" x14ac:dyDescent="0.25">
      <c r="A12" s="10"/>
      <c r="B12" s="10"/>
      <c r="C12" s="8" t="s">
        <v>35</v>
      </c>
      <c r="D12" s="8"/>
      <c r="E12" s="12" t="s">
        <v>25</v>
      </c>
      <c r="F12" s="12"/>
      <c r="G12" s="8"/>
      <c r="H12" s="8"/>
      <c r="I12" s="8"/>
      <c r="J12" s="8"/>
      <c r="K12" s="10"/>
      <c r="L12" s="10"/>
      <c r="M12" s="10"/>
      <c r="N12" s="9" t="s">
        <v>50</v>
      </c>
      <c r="O12" s="8"/>
      <c r="P12" s="8" t="s">
        <v>77</v>
      </c>
      <c r="Q12" s="23" t="s">
        <v>62</v>
      </c>
      <c r="R12" s="28">
        <f>ROUND(VLOOKUP(AJ3,AJ5:AT9,RIGHT(P12,1)+2,FALSE),4)</f>
        <v>0</v>
      </c>
      <c r="S12" s="8"/>
      <c r="T12" s="8"/>
      <c r="U12" s="8"/>
      <c r="W12" s="29"/>
      <c r="X12" s="29"/>
      <c r="Y12" s="29"/>
      <c r="Z12" s="8"/>
      <c r="AA12" s="8"/>
      <c r="AB12" s="8"/>
      <c r="AC12" s="8"/>
      <c r="AD12" s="8"/>
      <c r="AE12" s="8"/>
      <c r="AF12" s="8"/>
      <c r="AG12" s="9" t="s">
        <v>50</v>
      </c>
      <c r="AJ12" s="8"/>
      <c r="AK12" s="18"/>
      <c r="AL12" s="8"/>
      <c r="AM12" s="8"/>
      <c r="AN12" s="9" t="s">
        <v>173</v>
      </c>
      <c r="AO12" s="9" t="s">
        <v>173</v>
      </c>
      <c r="AP12" s="9" t="s">
        <v>173</v>
      </c>
      <c r="AQ12" s="9" t="s">
        <v>173</v>
      </c>
      <c r="AR12" s="8"/>
      <c r="AS12" s="8"/>
      <c r="AT12" s="8"/>
    </row>
    <row r="13" spans="1:46" x14ac:dyDescent="0.25">
      <c r="A13" s="11"/>
      <c r="B13" s="10"/>
      <c r="C13" s="8"/>
      <c r="D13" s="8"/>
      <c r="E13" s="8"/>
      <c r="F13" s="8"/>
      <c r="G13" s="8"/>
      <c r="H13" s="8"/>
      <c r="I13" s="8"/>
      <c r="J13" s="8"/>
      <c r="K13" s="10"/>
      <c r="L13" s="10"/>
      <c r="M13" s="10"/>
      <c r="N13" s="9" t="s">
        <v>50</v>
      </c>
      <c r="O13" s="8"/>
      <c r="P13" s="8"/>
      <c r="Q13" s="23"/>
      <c r="R13" s="28"/>
      <c r="S13" s="8"/>
      <c r="T13" s="8"/>
      <c r="U13" s="8"/>
      <c r="W13" s="29"/>
      <c r="X13" s="29"/>
      <c r="Y13" s="29"/>
      <c r="Z13" s="8"/>
      <c r="AA13" s="8"/>
      <c r="AB13" s="8"/>
      <c r="AC13" s="8"/>
      <c r="AD13" s="8"/>
      <c r="AE13" s="8"/>
      <c r="AF13" s="8"/>
      <c r="AG13" s="9" t="s">
        <v>50</v>
      </c>
      <c r="AJ13" s="8"/>
      <c r="AK13" s="18" t="s">
        <v>78</v>
      </c>
      <c r="AL13" s="8" t="s">
        <v>79</v>
      </c>
      <c r="AM13" s="8"/>
      <c r="AN13" s="48" t="s">
        <v>174</v>
      </c>
      <c r="AO13" s="48" t="s">
        <v>175</v>
      </c>
      <c r="AP13" s="48" t="s">
        <v>176</v>
      </c>
      <c r="AQ13" s="48" t="s">
        <v>177</v>
      </c>
      <c r="AR13" s="8"/>
      <c r="AS13" s="8"/>
      <c r="AT13" s="8"/>
    </row>
    <row r="14" spans="1:46" x14ac:dyDescent="0.25">
      <c r="A14" s="10"/>
      <c r="B14" s="10"/>
      <c r="C14" s="11" t="s">
        <v>46</v>
      </c>
      <c r="D14" s="8"/>
      <c r="E14" s="13">
        <v>-7.0000000000000007E-2</v>
      </c>
      <c r="F14" s="8"/>
      <c r="G14" s="8"/>
      <c r="H14" s="8"/>
      <c r="I14" s="8"/>
      <c r="J14" s="8"/>
      <c r="K14"/>
      <c r="L14" s="10"/>
      <c r="M14" s="10"/>
      <c r="N14" s="9" t="s">
        <v>50</v>
      </c>
      <c r="P14" s="8" t="s">
        <v>80</v>
      </c>
      <c r="Q14" s="23" t="s">
        <v>62</v>
      </c>
      <c r="R14" s="22" t="s">
        <v>81</v>
      </c>
      <c r="S14" s="9" t="s">
        <v>63</v>
      </c>
      <c r="T14" s="30" t="s">
        <v>178</v>
      </c>
      <c r="U14" s="9" t="s">
        <v>83</v>
      </c>
      <c r="V14" s="22" t="s">
        <v>84</v>
      </c>
      <c r="W14" s="31" t="s">
        <v>63</v>
      </c>
      <c r="X14" s="32" t="s">
        <v>179</v>
      </c>
      <c r="Y14" s="9"/>
      <c r="Z14" s="22"/>
      <c r="AA14" s="31"/>
      <c r="AB14" s="32"/>
      <c r="AG14" s="9" t="s">
        <v>50</v>
      </c>
      <c r="AH14" s="6" t="s">
        <v>180</v>
      </c>
      <c r="AI14" s="46">
        <v>1</v>
      </c>
      <c r="AJ14" s="8"/>
      <c r="AK14" s="41">
        <v>1</v>
      </c>
      <c r="AL14" s="33" t="s">
        <v>181</v>
      </c>
      <c r="AM14" s="8"/>
      <c r="AN14" s="46">
        <v>1</v>
      </c>
      <c r="AO14" s="46">
        <f>AN14*(1+E14)</f>
        <v>0.92999999999999994</v>
      </c>
      <c r="AP14" s="46">
        <f>AO14</f>
        <v>0.92999999999999994</v>
      </c>
      <c r="AQ14" s="46">
        <f>ROUND(AP14*(1+E11),4)</f>
        <v>0.83699999999999997</v>
      </c>
      <c r="AR14" s="8"/>
      <c r="AS14" s="8"/>
      <c r="AT14" s="8"/>
    </row>
    <row r="15" spans="1:46" x14ac:dyDescent="0.25">
      <c r="C15" s="11" t="s">
        <v>47</v>
      </c>
      <c r="D15" s="8"/>
      <c r="E15" s="12" t="s">
        <v>33</v>
      </c>
      <c r="F15" s="12"/>
      <c r="G15" s="8"/>
      <c r="H15" s="8"/>
      <c r="I15" s="8"/>
      <c r="J15" s="8"/>
      <c r="K15" s="8"/>
      <c r="L15" s="8"/>
      <c r="M15" s="10"/>
      <c r="N15" s="9" t="s">
        <v>50</v>
      </c>
      <c r="O15" s="8"/>
      <c r="P15" s="8"/>
      <c r="Q15" s="23" t="s">
        <v>62</v>
      </c>
      <c r="R15" s="22" t="str">
        <f>"( "&amp;R11</f>
        <v>( 1</v>
      </c>
      <c r="S15" s="9" t="s">
        <v>63</v>
      </c>
      <c r="T15" s="30" t="str">
        <f>"1.00 )"</f>
        <v>1.00 )</v>
      </c>
      <c r="U15" s="9" t="s">
        <v>83</v>
      </c>
      <c r="V15" s="22" t="str">
        <f>"( "&amp;R12</f>
        <v>( 0</v>
      </c>
      <c r="W15" s="31" t="s">
        <v>63</v>
      </c>
      <c r="X15" s="32" t="str">
        <f>VLOOKUP(AJ3,AK14:AQ18,5,FALSE)&amp;" )"</f>
        <v>0.93 )</v>
      </c>
      <c r="Y15" s="29"/>
      <c r="Z15" s="22"/>
      <c r="AA15" s="31"/>
      <c r="AB15" s="32"/>
      <c r="AC15" s="8"/>
      <c r="AD15" s="8"/>
      <c r="AE15" s="8"/>
      <c r="AF15" s="8"/>
      <c r="AG15" s="9" t="s">
        <v>50</v>
      </c>
      <c r="AH15" s="6" t="s">
        <v>182</v>
      </c>
      <c r="AI15" s="46">
        <f>VLOOKUP(AJ3,AK14:AQ18,5,FALSE)</f>
        <v>0.92999999999999994</v>
      </c>
      <c r="AJ15" s="8"/>
      <c r="AK15" s="41">
        <v>2</v>
      </c>
      <c r="AL15" s="33" t="s">
        <v>183</v>
      </c>
      <c r="AM15" s="8"/>
      <c r="AN15" s="46">
        <v>1</v>
      </c>
      <c r="AO15" s="46">
        <f>AN15*(1+E14)</f>
        <v>0.92999999999999994</v>
      </c>
      <c r="AP15" s="46">
        <f>AN15*(1+E11)</f>
        <v>0.9</v>
      </c>
      <c r="AQ15" s="46">
        <f>AQ14</f>
        <v>0.83699999999999997</v>
      </c>
      <c r="AR15" s="8"/>
      <c r="AS15" s="8"/>
      <c r="AT15" s="8"/>
    </row>
    <row r="16" spans="1:46" x14ac:dyDescent="0.25">
      <c r="C16" s="8"/>
      <c r="D16" s="8"/>
      <c r="E16" s="8"/>
      <c r="F16" s="8"/>
      <c r="G16" s="8"/>
      <c r="H16" s="8"/>
      <c r="I16" s="8"/>
      <c r="J16" s="8"/>
      <c r="K16" s="8"/>
      <c r="L16" s="8"/>
      <c r="M16" s="10"/>
      <c r="N16" s="9" t="s">
        <v>50</v>
      </c>
      <c r="O16" s="8"/>
      <c r="P16" s="8"/>
      <c r="Q16" s="23" t="s">
        <v>62</v>
      </c>
      <c r="R16" s="34">
        <f>ROUND(R11*AI14+R12*AI15,4)</f>
        <v>1</v>
      </c>
      <c r="S16" s="8"/>
      <c r="T16" s="8"/>
      <c r="U16" s="8"/>
      <c r="W16" s="29"/>
      <c r="X16" s="29"/>
      <c r="Y16" s="29"/>
      <c r="Z16" s="8"/>
      <c r="AA16" s="8"/>
      <c r="AB16" s="8"/>
      <c r="AC16" s="8"/>
      <c r="AD16" s="8"/>
      <c r="AE16" s="8"/>
      <c r="AF16" s="8"/>
      <c r="AG16" s="9" t="s">
        <v>50</v>
      </c>
      <c r="AH16" s="6" t="s">
        <v>184</v>
      </c>
      <c r="AI16" s="46">
        <f>VLOOKUP(AJ3,AK14:AQ18,6,FALSE)</f>
        <v>0.9</v>
      </c>
      <c r="AJ16" s="8"/>
      <c r="AK16" s="41">
        <v>3</v>
      </c>
      <c r="AL16" s="33" t="s">
        <v>185</v>
      </c>
      <c r="AM16" s="8"/>
      <c r="AN16" s="46">
        <v>1</v>
      </c>
      <c r="AO16" s="46">
        <f>AN16</f>
        <v>1</v>
      </c>
      <c r="AP16" s="46">
        <f>AO16*(1+E11)</f>
        <v>0.9</v>
      </c>
      <c r="AQ16" s="46">
        <f>AQ15</f>
        <v>0.83699999999999997</v>
      </c>
      <c r="AR16" s="8"/>
      <c r="AS16" s="8"/>
      <c r="AT16" s="8"/>
    </row>
    <row r="17" spans="3:46" x14ac:dyDescent="0.25">
      <c r="C17" s="8"/>
      <c r="D17" s="8"/>
      <c r="E17" s="8"/>
      <c r="F17" s="8"/>
      <c r="G17" s="8"/>
      <c r="H17" s="8"/>
      <c r="I17" s="8"/>
      <c r="J17" s="8"/>
      <c r="K17" s="8"/>
      <c r="L17" s="8"/>
      <c r="M17" s="10"/>
      <c r="N17" s="9" t="s">
        <v>50</v>
      </c>
      <c r="O17" s="8"/>
      <c r="AC17" s="8"/>
      <c r="AD17" s="8"/>
      <c r="AE17" s="8"/>
      <c r="AF17" s="8"/>
      <c r="AG17" s="9" t="s">
        <v>50</v>
      </c>
      <c r="AH17" s="6" t="s">
        <v>186</v>
      </c>
      <c r="AI17" s="46">
        <f>VLOOKUP(AJ3,AK14:AQ18,7,FALSE)</f>
        <v>0.83699999999999997</v>
      </c>
      <c r="AJ17" s="8"/>
      <c r="AK17" s="41">
        <v>4</v>
      </c>
      <c r="AL17" s="33" t="s">
        <v>187</v>
      </c>
      <c r="AM17" s="8"/>
      <c r="AN17" s="46">
        <v>1</v>
      </c>
      <c r="AO17" s="46">
        <f>AN17*(1+E14)</f>
        <v>0.92999999999999994</v>
      </c>
      <c r="AP17" s="46">
        <f>AN17*(1+E11)</f>
        <v>0.9</v>
      </c>
      <c r="AQ17" s="46">
        <f>AQ16</f>
        <v>0.83699999999999997</v>
      </c>
      <c r="AR17" s="8"/>
      <c r="AS17" s="8"/>
      <c r="AT17" s="8"/>
    </row>
    <row r="18" spans="3:46" x14ac:dyDescent="0.25">
      <c r="C18" s="8"/>
      <c r="D18" s="8"/>
      <c r="E18" s="8"/>
      <c r="F18" s="8"/>
      <c r="G18" s="8"/>
      <c r="H18" s="8"/>
      <c r="I18" s="8"/>
      <c r="J18" s="8"/>
      <c r="K18" s="8"/>
      <c r="L18" s="8"/>
      <c r="M18" s="10"/>
      <c r="N18" s="9" t="s">
        <v>50</v>
      </c>
      <c r="O18" s="35" t="s">
        <v>90</v>
      </c>
      <c r="P18" s="8" t="s">
        <v>91</v>
      </c>
      <c r="Q18" s="8"/>
      <c r="R18" s="8"/>
      <c r="S18" s="8"/>
      <c r="T18" s="8"/>
      <c r="AG18" s="9" t="s">
        <v>50</v>
      </c>
      <c r="AJ18" s="8"/>
      <c r="AK18" s="41">
        <v>5</v>
      </c>
      <c r="AL18" s="33" t="s">
        <v>188</v>
      </c>
      <c r="AM18" s="8"/>
      <c r="AN18" s="46">
        <v>1</v>
      </c>
      <c r="AO18" s="46">
        <f>AN18*(1+E14)</f>
        <v>0.92999999999999994</v>
      </c>
      <c r="AP18" s="46">
        <f>AO18</f>
        <v>0.92999999999999994</v>
      </c>
      <c r="AQ18" s="46">
        <f>AQ17</f>
        <v>0.83699999999999997</v>
      </c>
      <c r="AR18" s="8"/>
      <c r="AS18" s="8"/>
      <c r="AT18" s="8"/>
    </row>
    <row r="19" spans="3:46" x14ac:dyDescent="0.25">
      <c r="C19" s="8"/>
      <c r="D19" s="9"/>
      <c r="E19" s="8"/>
      <c r="F19" s="8"/>
      <c r="G19" s="8"/>
      <c r="H19" s="8"/>
      <c r="I19" s="8"/>
      <c r="J19" s="8"/>
      <c r="K19" s="8"/>
      <c r="L19" s="8"/>
      <c r="M19" s="10"/>
      <c r="N19" s="9" t="s">
        <v>50</v>
      </c>
      <c r="U19" s="8"/>
      <c r="V19" s="8"/>
      <c r="W19" s="8"/>
      <c r="X19" s="8"/>
      <c r="Y19" s="29"/>
      <c r="Z19" s="8"/>
      <c r="AA19" s="8"/>
      <c r="AB19" s="8"/>
      <c r="AC19" s="8"/>
      <c r="AD19" s="8"/>
      <c r="AE19" s="8"/>
      <c r="AF19" s="8"/>
      <c r="AG19" s="9" t="s">
        <v>50</v>
      </c>
      <c r="AJ19" s="10"/>
      <c r="AL19" s="33"/>
      <c r="AO19" s="36"/>
      <c r="AP19" s="36"/>
      <c r="AQ19" s="36"/>
    </row>
    <row r="20" spans="3:46" x14ac:dyDescent="0.25">
      <c r="C20" s="8"/>
      <c r="D20" s="8"/>
      <c r="E20" s="8"/>
      <c r="F20" s="8"/>
      <c r="G20" s="8"/>
      <c r="H20" s="8"/>
      <c r="I20" s="8"/>
      <c r="J20" s="8"/>
      <c r="K20" s="8"/>
      <c r="L20" s="8"/>
      <c r="M20" s="10"/>
      <c r="N20" s="9" t="s">
        <v>50</v>
      </c>
      <c r="O20" s="8"/>
      <c r="P20" s="8" t="s">
        <v>94</v>
      </c>
      <c r="Q20" s="23" t="s">
        <v>62</v>
      </c>
      <c r="R20" s="28">
        <f>ROUND(VLOOKUP(AJ3,AJ5:AT9,RIGHT(P20,1)+2,FALSE),4)</f>
        <v>0.41320000000000001</v>
      </c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9" t="s">
        <v>50</v>
      </c>
      <c r="AJ20" s="10"/>
      <c r="AL20" s="33"/>
    </row>
    <row r="21" spans="3:46" x14ac:dyDescent="0.25">
      <c r="C21" s="8"/>
      <c r="D21" s="8"/>
      <c r="E21" s="8"/>
      <c r="F21" s="8"/>
      <c r="G21" s="8"/>
      <c r="H21" s="8"/>
      <c r="I21" s="8"/>
      <c r="J21" s="8"/>
      <c r="K21" s="8"/>
      <c r="L21" s="8"/>
      <c r="M21" s="10"/>
      <c r="N21" s="9" t="s">
        <v>50</v>
      </c>
      <c r="O21" s="8"/>
      <c r="P21" s="8" t="s">
        <v>96</v>
      </c>
      <c r="Q21" s="23" t="s">
        <v>62</v>
      </c>
      <c r="R21" s="28">
        <f>ROUND(VLOOKUP(AJ3,AJ5:AT9,RIGHT(P21,1)+2,FALSE),4)</f>
        <v>8.6800000000000002E-2</v>
      </c>
      <c r="S21" s="8"/>
      <c r="T21" s="8"/>
      <c r="U21" s="8"/>
      <c r="W21" s="29"/>
      <c r="X21" s="29"/>
      <c r="Y21" s="8"/>
      <c r="Z21" s="8"/>
      <c r="AA21" s="8"/>
      <c r="AB21" s="8"/>
      <c r="AC21" s="8"/>
      <c r="AD21" s="8"/>
      <c r="AE21" s="8"/>
      <c r="AF21" s="8"/>
      <c r="AG21" s="9" t="s">
        <v>50</v>
      </c>
      <c r="AH21" s="10"/>
      <c r="AI21" s="10"/>
      <c r="AJ21" s="18"/>
    </row>
    <row r="22" spans="3:46" x14ac:dyDescent="0.25">
      <c r="C22" s="8"/>
      <c r="D22" s="8"/>
      <c r="E22" s="8"/>
      <c r="F22" s="8"/>
      <c r="G22" s="8"/>
      <c r="H22" s="8"/>
      <c r="I22" s="8"/>
      <c r="J22" s="8"/>
      <c r="K22" s="8"/>
      <c r="L22" s="8"/>
      <c r="M22" s="10"/>
      <c r="N22" s="9" t="s">
        <v>50</v>
      </c>
      <c r="O22" s="8"/>
      <c r="P22" s="8" t="s">
        <v>131</v>
      </c>
      <c r="Q22" s="23" t="s">
        <v>62</v>
      </c>
      <c r="R22" s="28">
        <f>ROUND(VLOOKUP(AJ3,AJ5:AT9,RIGHT(P22,1)+2,FALSE),4)</f>
        <v>0.1701</v>
      </c>
      <c r="S22" s="8"/>
      <c r="T22" s="8"/>
      <c r="U22" s="8"/>
      <c r="W22" s="29"/>
      <c r="X22" s="29"/>
      <c r="Y22" s="8"/>
      <c r="Z22" s="8"/>
      <c r="AA22" s="8"/>
      <c r="AB22" s="8"/>
      <c r="AC22" s="8"/>
      <c r="AD22" s="8"/>
      <c r="AE22" s="8"/>
      <c r="AF22" s="8"/>
      <c r="AG22" s="9" t="s">
        <v>50</v>
      </c>
      <c r="AH22" s="10"/>
      <c r="AI22" s="10"/>
      <c r="AJ22" s="18"/>
    </row>
    <row r="23" spans="3:46" x14ac:dyDescent="0.25">
      <c r="C23" s="8"/>
      <c r="D23" s="8"/>
      <c r="E23" s="8"/>
      <c r="F23" s="8"/>
      <c r="G23" s="8"/>
      <c r="H23" s="8"/>
      <c r="I23" s="8"/>
      <c r="J23" s="8"/>
      <c r="K23" s="8"/>
      <c r="L23" s="8"/>
      <c r="M23" s="10"/>
      <c r="N23" s="9" t="s">
        <v>50</v>
      </c>
      <c r="O23" s="8"/>
      <c r="P23" s="8" t="s">
        <v>132</v>
      </c>
      <c r="Q23" s="23" t="s">
        <v>62</v>
      </c>
      <c r="R23" s="28">
        <f>ROUND(VLOOKUP(AJ3,AJ5:AT9,RIGHT(P23,1)+2,FALSE),4)</f>
        <v>0.32990000000000003</v>
      </c>
      <c r="S23" s="8"/>
      <c r="T23" s="8"/>
      <c r="U23" s="8"/>
      <c r="W23" s="29"/>
      <c r="X23" s="29"/>
      <c r="Y23" s="8"/>
      <c r="Z23" s="8"/>
      <c r="AA23" s="8"/>
      <c r="AB23" s="8"/>
      <c r="AC23" s="8"/>
      <c r="AD23" s="8"/>
      <c r="AE23" s="8"/>
      <c r="AF23" s="8"/>
      <c r="AG23" s="9" t="s">
        <v>50</v>
      </c>
      <c r="AH23" s="10"/>
      <c r="AI23" s="10"/>
      <c r="AJ23" s="18"/>
    </row>
    <row r="24" spans="3:46" x14ac:dyDescent="0.25">
      <c r="C24" s="8"/>
      <c r="D24" s="8"/>
      <c r="E24" s="8"/>
      <c r="F24" s="8"/>
      <c r="G24" s="8"/>
      <c r="H24" s="8"/>
      <c r="I24" s="8"/>
      <c r="J24" s="8"/>
      <c r="K24" s="8"/>
      <c r="L24" s="8"/>
      <c r="M24" s="10"/>
      <c r="N24" s="9" t="s">
        <v>50</v>
      </c>
      <c r="AG24" s="9" t="s">
        <v>50</v>
      </c>
      <c r="AH24" s="10"/>
      <c r="AI24" s="10"/>
      <c r="AJ24" s="18"/>
    </row>
    <row r="25" spans="3:46" x14ac:dyDescent="0.25">
      <c r="C25" s="8"/>
      <c r="D25" s="8"/>
      <c r="E25" s="8"/>
      <c r="F25" s="8"/>
      <c r="G25" s="8"/>
      <c r="H25" s="8"/>
      <c r="I25" s="8"/>
      <c r="J25" s="8"/>
      <c r="K25" s="8"/>
      <c r="L25" s="8"/>
      <c r="M25" s="10"/>
      <c r="N25" s="9" t="s">
        <v>50</v>
      </c>
      <c r="O25" s="8"/>
      <c r="P25" s="8" t="s">
        <v>97</v>
      </c>
      <c r="Q25" s="23" t="s">
        <v>62</v>
      </c>
      <c r="R25" s="22" t="s">
        <v>98</v>
      </c>
      <c r="S25" s="9" t="s">
        <v>63</v>
      </c>
      <c r="T25" s="30" t="s">
        <v>178</v>
      </c>
      <c r="U25" s="9" t="s">
        <v>83</v>
      </c>
      <c r="V25" s="22" t="s">
        <v>133</v>
      </c>
      <c r="W25" s="31" t="s">
        <v>63</v>
      </c>
      <c r="X25" s="32" t="s">
        <v>179</v>
      </c>
      <c r="Y25" s="9" t="s">
        <v>83</v>
      </c>
      <c r="Z25" s="22" t="s">
        <v>134</v>
      </c>
      <c r="AA25" s="31" t="s">
        <v>63</v>
      </c>
      <c r="AB25" s="32" t="s">
        <v>189</v>
      </c>
      <c r="AC25" s="9" t="s">
        <v>83</v>
      </c>
      <c r="AD25" s="22" t="s">
        <v>135</v>
      </c>
      <c r="AE25" s="31" t="s">
        <v>63</v>
      </c>
      <c r="AF25" s="32" t="s">
        <v>190</v>
      </c>
      <c r="AG25" s="9" t="s">
        <v>50</v>
      </c>
      <c r="AH25" s="10"/>
      <c r="AI25" s="10"/>
      <c r="AJ25" s="18"/>
    </row>
    <row r="26" spans="3:46" x14ac:dyDescent="0.25">
      <c r="C26" s="8"/>
      <c r="D26" s="8"/>
      <c r="E26" s="8"/>
      <c r="F26" s="8"/>
      <c r="G26" s="8"/>
      <c r="H26" s="8"/>
      <c r="I26" s="8"/>
      <c r="J26" s="8"/>
      <c r="K26" s="8"/>
      <c r="L26" s="8"/>
      <c r="M26" s="10"/>
      <c r="N26" s="9" t="s">
        <v>50</v>
      </c>
      <c r="O26" s="8"/>
      <c r="P26" s="8"/>
      <c r="Q26" s="23" t="s">
        <v>62</v>
      </c>
      <c r="R26" s="22" t="str">
        <f>"( "&amp;R20</f>
        <v>( 0.4132</v>
      </c>
      <c r="S26" s="9" t="s">
        <v>63</v>
      </c>
      <c r="T26" s="30" t="str">
        <f>"1.00 )"</f>
        <v>1.00 )</v>
      </c>
      <c r="U26" s="9" t="s">
        <v>83</v>
      </c>
      <c r="V26" s="22" t="str">
        <f>"( "&amp;R21</f>
        <v>( 0.0868</v>
      </c>
      <c r="W26" s="31" t="s">
        <v>63</v>
      </c>
      <c r="X26" s="32" t="str">
        <f>VLOOKUP(AJ3,AK14:AQ18,5,FALSE)&amp;" )"</f>
        <v>0.93 )</v>
      </c>
      <c r="Y26" s="29"/>
      <c r="Z26" s="22" t="str">
        <f>"( "&amp;R22</f>
        <v>( 0.1701</v>
      </c>
      <c r="AA26" s="31" t="s">
        <v>63</v>
      </c>
      <c r="AB26" s="32" t="str">
        <f>VLOOKUP(AJ3,AK14:AQ18,6,FALSE)&amp;" )"</f>
        <v>0.9 )</v>
      </c>
      <c r="AC26" s="9" t="s">
        <v>83</v>
      </c>
      <c r="AD26" s="22" t="str">
        <f>"( "&amp;R23</f>
        <v>( 0.3299</v>
      </c>
      <c r="AE26" s="31" t="s">
        <v>63</v>
      </c>
      <c r="AF26" s="32" t="str">
        <f>VLOOKUP(AJ3,AK14:AQ18,7,FALSE)&amp;" )"</f>
        <v>0.837 )</v>
      </c>
      <c r="AG26" s="9" t="s">
        <v>50</v>
      </c>
      <c r="AH26" s="8"/>
      <c r="AI26" s="8"/>
      <c r="AJ26" s="18"/>
    </row>
    <row r="27" spans="3:46" x14ac:dyDescent="0.25">
      <c r="C27" s="8"/>
      <c r="D27" s="8"/>
      <c r="E27" s="8"/>
      <c r="F27" s="8"/>
      <c r="G27" s="8"/>
      <c r="H27" s="8"/>
      <c r="I27" s="8"/>
      <c r="J27" s="8"/>
      <c r="K27" s="8"/>
      <c r="L27" s="8"/>
      <c r="M27" s="10"/>
      <c r="N27" s="9" t="s">
        <v>50</v>
      </c>
      <c r="O27" s="8"/>
      <c r="P27" s="8"/>
      <c r="Q27" s="23" t="s">
        <v>62</v>
      </c>
      <c r="R27" s="34">
        <f>ROUND(SUMPRODUCT(R20:R23,AI14:AI17),4)</f>
        <v>0.92310000000000003</v>
      </c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9" t="s">
        <v>50</v>
      </c>
      <c r="AH27" s="8"/>
      <c r="AI27" s="8"/>
      <c r="AJ27" s="18"/>
    </row>
    <row r="28" spans="3:46" x14ac:dyDescent="0.25">
      <c r="C28" s="8"/>
      <c r="D28" s="8"/>
      <c r="E28" s="8"/>
      <c r="F28" s="8"/>
      <c r="G28" s="8"/>
      <c r="H28" s="8"/>
      <c r="I28" s="8"/>
      <c r="J28" s="8"/>
      <c r="K28" s="8"/>
      <c r="L28" s="8"/>
      <c r="M28" s="10"/>
      <c r="N28" s="9" t="s">
        <v>50</v>
      </c>
      <c r="AF28" s="8"/>
      <c r="AG28" s="9" t="s">
        <v>50</v>
      </c>
      <c r="AH28" s="8"/>
      <c r="AI28" s="8"/>
      <c r="AJ28" s="18"/>
    </row>
    <row r="29" spans="3:46" x14ac:dyDescent="0.25">
      <c r="C29" s="8"/>
      <c r="D29" s="8"/>
      <c r="E29" s="8"/>
      <c r="F29" s="8"/>
      <c r="G29" s="8"/>
      <c r="H29" s="8"/>
      <c r="I29" s="8"/>
      <c r="J29" s="8"/>
      <c r="K29" s="8"/>
      <c r="L29" s="8"/>
      <c r="M29" s="10"/>
      <c r="N29" s="9" t="s">
        <v>50</v>
      </c>
      <c r="O29" s="35" t="s">
        <v>136</v>
      </c>
      <c r="P29" s="8" t="s">
        <v>137</v>
      </c>
      <c r="Q29" s="8"/>
      <c r="R29" s="8"/>
      <c r="S29" s="8"/>
      <c r="T29" s="8"/>
      <c r="U29" s="8"/>
      <c r="V29" s="8"/>
      <c r="W29" s="8"/>
      <c r="X29" s="8"/>
      <c r="Y29" s="29"/>
      <c r="Z29" s="8"/>
      <c r="AA29" s="8"/>
      <c r="AB29" s="8"/>
      <c r="AC29" s="8"/>
      <c r="AD29" s="8"/>
      <c r="AE29" s="8"/>
      <c r="AG29" s="9" t="s">
        <v>50</v>
      </c>
      <c r="AH29" s="8"/>
      <c r="AI29" s="8"/>
      <c r="AJ29" s="18"/>
    </row>
    <row r="30" spans="3:46" x14ac:dyDescent="0.25">
      <c r="C30" s="8"/>
      <c r="D30" s="8"/>
      <c r="E30" s="8"/>
      <c r="F30" s="8"/>
      <c r="G30" s="8"/>
      <c r="H30" s="8"/>
      <c r="I30" s="8"/>
      <c r="J30" s="8"/>
      <c r="K30" s="8"/>
      <c r="L30" s="8"/>
      <c r="M30" s="10"/>
      <c r="N30" s="9" t="s">
        <v>50</v>
      </c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G30" s="9" t="s">
        <v>50</v>
      </c>
      <c r="AH30" s="8"/>
      <c r="AI30" s="8"/>
      <c r="AJ30" s="18"/>
    </row>
    <row r="31" spans="3:46" x14ac:dyDescent="0.25">
      <c r="C31" s="8"/>
      <c r="D31" s="8"/>
      <c r="E31" s="8"/>
      <c r="F31" s="8"/>
      <c r="G31" s="8"/>
      <c r="H31" s="8"/>
      <c r="I31" s="8"/>
      <c r="J31" s="8"/>
      <c r="K31" s="8"/>
      <c r="L31" s="8"/>
      <c r="M31" s="10"/>
      <c r="N31" s="9" t="s">
        <v>50</v>
      </c>
      <c r="O31" s="8"/>
      <c r="P31" s="8" t="s">
        <v>138</v>
      </c>
      <c r="Q31" s="23" t="s">
        <v>62</v>
      </c>
      <c r="R31" s="28">
        <f>ROUND(VLOOKUP(AJ3,AJ5:AT9,RIGHT(P31,1)+2,FALSE),4)</f>
        <v>0</v>
      </c>
      <c r="S31" s="8"/>
      <c r="T31" s="8"/>
      <c r="U31" s="8"/>
      <c r="W31" s="29"/>
      <c r="X31" s="29"/>
      <c r="Y31" s="8"/>
      <c r="Z31" s="8"/>
      <c r="AA31" s="8"/>
      <c r="AB31" s="8"/>
      <c r="AC31" s="8"/>
      <c r="AD31" s="8"/>
      <c r="AE31" s="8"/>
      <c r="AG31" s="9" t="s">
        <v>50</v>
      </c>
      <c r="AH31" s="8"/>
      <c r="AI31" s="8"/>
      <c r="AJ31" s="18"/>
    </row>
    <row r="32" spans="3:46" x14ac:dyDescent="0.25">
      <c r="C32" s="8"/>
      <c r="D32" s="8"/>
      <c r="E32" s="8"/>
      <c r="F32" s="8"/>
      <c r="G32" s="8"/>
      <c r="H32" s="8"/>
      <c r="I32" s="8"/>
      <c r="J32" s="8"/>
      <c r="K32" s="8"/>
      <c r="L32" s="8"/>
      <c r="M32" s="10"/>
      <c r="N32" s="9" t="s">
        <v>50</v>
      </c>
      <c r="O32" s="8"/>
      <c r="P32" s="8" t="s">
        <v>139</v>
      </c>
      <c r="Q32" s="23" t="s">
        <v>62</v>
      </c>
      <c r="R32" s="28">
        <f>ROUND(VLOOKUP(AJ3,AJ5:AT9,RIGHT(P32,1)+2,FALSE),4)</f>
        <v>1</v>
      </c>
      <c r="S32" s="8"/>
      <c r="T32" s="8"/>
      <c r="U32" s="8"/>
      <c r="W32" s="29"/>
      <c r="X32" s="29"/>
      <c r="Y32" s="8"/>
      <c r="Z32" s="8"/>
      <c r="AA32" s="8"/>
      <c r="AB32" s="8"/>
      <c r="AC32" s="8"/>
      <c r="AD32" s="8"/>
      <c r="AE32" s="8"/>
      <c r="AG32" s="9" t="s">
        <v>50</v>
      </c>
      <c r="AH32" s="8"/>
      <c r="AI32" s="8"/>
      <c r="AJ32" s="18"/>
    </row>
    <row r="33" spans="1:36" x14ac:dyDescent="0.25">
      <c r="C33" s="8"/>
      <c r="D33" s="8"/>
      <c r="E33" s="8"/>
      <c r="F33" s="8"/>
      <c r="G33" s="8"/>
      <c r="H33" s="8"/>
      <c r="I33" s="8"/>
      <c r="J33" s="8"/>
      <c r="K33" s="8"/>
      <c r="L33" s="8"/>
      <c r="M33" s="10"/>
      <c r="N33" s="9" t="s">
        <v>50</v>
      </c>
      <c r="O33" s="8"/>
      <c r="P33" s="8"/>
      <c r="Q33" s="23"/>
      <c r="R33" s="28"/>
      <c r="S33" s="8"/>
      <c r="T33" s="8"/>
      <c r="U33" s="8"/>
      <c r="W33" s="29"/>
      <c r="X33" s="29"/>
      <c r="Y33" s="8"/>
      <c r="Z33" s="8"/>
      <c r="AA33" s="8"/>
      <c r="AB33" s="8"/>
      <c r="AC33" s="8"/>
      <c r="AD33" s="8"/>
      <c r="AE33" s="8"/>
      <c r="AG33" s="9" t="s">
        <v>50</v>
      </c>
      <c r="AH33" s="8"/>
      <c r="AI33" s="8"/>
      <c r="AJ33" s="18"/>
    </row>
    <row r="34" spans="1:36" x14ac:dyDescent="0.25">
      <c r="C34" s="8"/>
      <c r="D34" s="8"/>
      <c r="E34" s="8"/>
      <c r="F34" s="8"/>
      <c r="G34" s="8"/>
      <c r="H34" s="8"/>
      <c r="I34" s="8"/>
      <c r="J34" s="8"/>
      <c r="K34" s="8"/>
      <c r="L34" s="8"/>
      <c r="M34" s="10"/>
      <c r="N34" s="9" t="s">
        <v>50</v>
      </c>
      <c r="O34" s="8"/>
      <c r="P34" s="8" t="s">
        <v>97</v>
      </c>
      <c r="Q34" s="23" t="s">
        <v>62</v>
      </c>
      <c r="R34" s="22" t="s">
        <v>141</v>
      </c>
      <c r="S34" s="9" t="s">
        <v>63</v>
      </c>
      <c r="T34" s="30" t="s">
        <v>189</v>
      </c>
      <c r="U34" s="9" t="s">
        <v>83</v>
      </c>
      <c r="V34" s="22" t="s">
        <v>142</v>
      </c>
      <c r="W34" s="31" t="s">
        <v>63</v>
      </c>
      <c r="X34" s="32" t="s">
        <v>190</v>
      </c>
      <c r="Y34" s="9"/>
      <c r="Z34" s="22"/>
      <c r="AA34" s="31"/>
      <c r="AB34" s="32"/>
      <c r="AC34" s="8"/>
      <c r="AD34" s="8"/>
      <c r="AE34" s="8"/>
      <c r="AG34" s="9" t="s">
        <v>50</v>
      </c>
      <c r="AH34" s="8"/>
      <c r="AI34" s="8"/>
      <c r="AJ34" s="18"/>
    </row>
    <row r="35" spans="1:36" x14ac:dyDescent="0.25">
      <c r="C35" s="8"/>
      <c r="D35" s="8"/>
      <c r="E35" s="8"/>
      <c r="F35" s="8"/>
      <c r="G35" s="8"/>
      <c r="H35" s="8"/>
      <c r="I35" s="8"/>
      <c r="J35" s="8"/>
      <c r="K35" s="8"/>
      <c r="L35" s="8"/>
      <c r="M35" s="10"/>
      <c r="N35" s="9" t="s">
        <v>50</v>
      </c>
      <c r="O35" s="8"/>
      <c r="P35" s="8"/>
      <c r="Q35" s="23" t="s">
        <v>62</v>
      </c>
      <c r="R35" s="22" t="str">
        <f>"( "&amp;R31</f>
        <v>( 0</v>
      </c>
      <c r="S35" s="9" t="s">
        <v>63</v>
      </c>
      <c r="T35" s="30" t="str">
        <f>VLOOKUP(AJ9,AK14:AQ18,6,FALSE)&amp;" )"</f>
        <v>0.93 )</v>
      </c>
      <c r="U35" s="9" t="s">
        <v>83</v>
      </c>
      <c r="V35" s="22" t="str">
        <f>"( "&amp;R32</f>
        <v>( 1</v>
      </c>
      <c r="W35" s="31" t="s">
        <v>63</v>
      </c>
      <c r="X35" s="32" t="str">
        <f>VLOOKUP(AJ9,AK14:AQ18,7,FALSE)&amp;" )"</f>
        <v>0.837 )</v>
      </c>
      <c r="Y35" s="29"/>
      <c r="Z35" s="22"/>
      <c r="AA35" s="31"/>
      <c r="AB35" s="32"/>
      <c r="AC35" s="8"/>
      <c r="AD35" s="8"/>
      <c r="AE35" s="8"/>
      <c r="AG35" s="9" t="s">
        <v>50</v>
      </c>
      <c r="AH35" s="8"/>
      <c r="AI35" s="8"/>
      <c r="AJ35" s="18"/>
    </row>
    <row r="36" spans="1:36" x14ac:dyDescent="0.25">
      <c r="C36" s="8"/>
      <c r="D36" s="8"/>
      <c r="E36" s="8"/>
      <c r="F36" s="8"/>
      <c r="G36" s="8"/>
      <c r="H36" s="8"/>
      <c r="I36" s="8"/>
      <c r="J36" s="8"/>
      <c r="K36" s="8"/>
      <c r="L36" s="8"/>
      <c r="M36" s="10"/>
      <c r="N36" s="9" t="s">
        <v>50</v>
      </c>
      <c r="P36" s="8"/>
      <c r="Q36" s="23" t="s">
        <v>62</v>
      </c>
      <c r="R36" s="34">
        <f>ROUND(R31*AI16+R32*AI17,4)</f>
        <v>0.83699999999999997</v>
      </c>
      <c r="S36" s="8"/>
      <c r="T36" s="8"/>
      <c r="U36" s="8"/>
      <c r="V36" s="8"/>
      <c r="W36" s="8"/>
      <c r="X36" s="8"/>
      <c r="AD36" s="8"/>
      <c r="AE36" s="8"/>
      <c r="AG36" s="9" t="s">
        <v>50</v>
      </c>
      <c r="AH36" s="8"/>
      <c r="AI36" s="8"/>
    </row>
    <row r="37" spans="1:36" x14ac:dyDescent="0.25">
      <c r="C37" s="8"/>
      <c r="D37" s="8"/>
      <c r="E37" s="8"/>
      <c r="F37" s="8"/>
      <c r="G37" s="8"/>
      <c r="H37" s="8"/>
      <c r="I37" s="8"/>
      <c r="J37" s="8"/>
      <c r="K37" s="8"/>
      <c r="L37" s="8"/>
      <c r="M37" s="10"/>
      <c r="N37" s="9" t="s">
        <v>50</v>
      </c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G37" s="9" t="s">
        <v>50</v>
      </c>
      <c r="AH37" s="8"/>
      <c r="AI37" s="8"/>
    </row>
    <row r="38" spans="1:36" x14ac:dyDescent="0.25">
      <c r="C38" s="8"/>
      <c r="D38" s="8"/>
      <c r="E38" s="8"/>
      <c r="F38" s="8"/>
      <c r="G38" s="8"/>
      <c r="H38" s="8"/>
      <c r="I38" s="8"/>
      <c r="J38" s="8"/>
      <c r="K38" s="8"/>
      <c r="L38" s="8"/>
      <c r="M38" s="10"/>
      <c r="N38" s="9" t="s">
        <v>50</v>
      </c>
      <c r="O38" s="37" t="s">
        <v>99</v>
      </c>
      <c r="P38" s="8" t="s">
        <v>100</v>
      </c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9" t="s">
        <v>50</v>
      </c>
      <c r="AH38" s="8"/>
      <c r="AI38" s="8"/>
    </row>
    <row r="39" spans="1:36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9" t="s">
        <v>50</v>
      </c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9" t="s">
        <v>50</v>
      </c>
      <c r="AH39" s="8"/>
      <c r="AI39" s="8"/>
    </row>
    <row r="40" spans="1:36" x14ac:dyDescent="0.25">
      <c r="N40" s="9" t="s">
        <v>50</v>
      </c>
      <c r="O40" s="8"/>
      <c r="P40" s="30" t="s">
        <v>101</v>
      </c>
      <c r="Q40" s="9" t="s">
        <v>62</v>
      </c>
      <c r="R40" s="9" t="s">
        <v>61</v>
      </c>
      <c r="S40" s="23" t="s">
        <v>102</v>
      </c>
      <c r="T40" s="9" t="s">
        <v>80</v>
      </c>
      <c r="U40" s="9" t="s">
        <v>62</v>
      </c>
      <c r="V40" s="25">
        <f>R7</f>
        <v>0.83699999999999997</v>
      </c>
      <c r="W40" s="23" t="s">
        <v>102</v>
      </c>
      <c r="X40" s="25">
        <f>R16</f>
        <v>1</v>
      </c>
      <c r="Y40" s="9" t="s">
        <v>62</v>
      </c>
      <c r="Z40" s="25">
        <f>ROUND(V40/X40,4)</f>
        <v>0.83699999999999997</v>
      </c>
      <c r="AA40" s="25"/>
      <c r="AB40" s="25"/>
      <c r="AC40" s="25"/>
      <c r="AD40" s="8"/>
      <c r="AE40" s="8"/>
      <c r="AF40" s="8"/>
      <c r="AG40" s="9" t="s">
        <v>50</v>
      </c>
      <c r="AH40" s="8"/>
      <c r="AI40" s="8"/>
    </row>
    <row r="41" spans="1:36" x14ac:dyDescent="0.25">
      <c r="N41" s="9" t="s">
        <v>50</v>
      </c>
      <c r="O41" s="8"/>
      <c r="P41" s="30" t="s">
        <v>103</v>
      </c>
      <c r="Q41" s="9" t="s">
        <v>62</v>
      </c>
      <c r="R41" s="9" t="s">
        <v>61</v>
      </c>
      <c r="S41" s="23" t="s">
        <v>102</v>
      </c>
      <c r="T41" s="9" t="s">
        <v>97</v>
      </c>
      <c r="U41" s="9" t="s">
        <v>62</v>
      </c>
      <c r="V41" s="25">
        <f>R7</f>
        <v>0.83699999999999997</v>
      </c>
      <c r="W41" s="23" t="s">
        <v>102</v>
      </c>
      <c r="X41" s="25">
        <f>R27</f>
        <v>0.92310000000000003</v>
      </c>
      <c r="Y41" s="9" t="s">
        <v>62</v>
      </c>
      <c r="Z41" s="25">
        <f>ROUND(V41/X41,4)</f>
        <v>0.90669999999999995</v>
      </c>
      <c r="AA41" s="25"/>
      <c r="AB41" s="25"/>
      <c r="AC41" s="25"/>
      <c r="AD41" s="25"/>
      <c r="AE41" s="25"/>
      <c r="AF41" s="8"/>
      <c r="AG41" s="9" t="s">
        <v>50</v>
      </c>
      <c r="AH41" s="8"/>
      <c r="AI41" s="8"/>
    </row>
    <row r="42" spans="1:36" x14ac:dyDescent="0.25">
      <c r="N42" s="9" t="s">
        <v>50</v>
      </c>
      <c r="O42" s="8"/>
      <c r="P42" s="30" t="s">
        <v>144</v>
      </c>
      <c r="Q42" s="9" t="s">
        <v>62</v>
      </c>
      <c r="R42" s="9" t="s">
        <v>61</v>
      </c>
      <c r="S42" s="23" t="s">
        <v>102</v>
      </c>
      <c r="T42" s="9" t="s">
        <v>97</v>
      </c>
      <c r="U42" s="9" t="s">
        <v>62</v>
      </c>
      <c r="V42" s="25">
        <f>R7</f>
        <v>0.83699999999999997</v>
      </c>
      <c r="W42" s="23" t="s">
        <v>102</v>
      </c>
      <c r="X42" s="25">
        <f>R36</f>
        <v>0.83699999999999997</v>
      </c>
      <c r="Y42" s="9" t="s">
        <v>62</v>
      </c>
      <c r="Z42" s="25">
        <f>ROUND(V42/X42,4)</f>
        <v>1</v>
      </c>
      <c r="AA42" s="8"/>
      <c r="AB42" s="8"/>
      <c r="AC42" s="8"/>
      <c r="AD42" s="25"/>
      <c r="AE42" s="25"/>
      <c r="AF42" s="8"/>
      <c r="AG42" s="9" t="s">
        <v>50</v>
      </c>
      <c r="AH42" s="8"/>
      <c r="AI42" s="8"/>
    </row>
    <row r="43" spans="1:36" x14ac:dyDescent="0.25">
      <c r="N43" s="9" t="s">
        <v>50</v>
      </c>
      <c r="AD43" s="8"/>
      <c r="AE43" s="8"/>
      <c r="AF43" s="8"/>
      <c r="AG43" s="9" t="s">
        <v>50</v>
      </c>
      <c r="AH43" s="8"/>
      <c r="AI43" s="8"/>
    </row>
    <row r="44" spans="1:36" x14ac:dyDescent="0.25">
      <c r="N44" s="9" t="s">
        <v>50</v>
      </c>
      <c r="O44" s="38" t="s">
        <v>104</v>
      </c>
      <c r="P44" s="8" t="s">
        <v>105</v>
      </c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F44" s="8"/>
      <c r="AG44" s="9" t="s">
        <v>50</v>
      </c>
      <c r="AH44" s="8"/>
      <c r="AI44" s="8"/>
    </row>
    <row r="45" spans="1:36" x14ac:dyDescent="0.25">
      <c r="N45" s="9" t="s">
        <v>50</v>
      </c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G45" s="9" t="s">
        <v>50</v>
      </c>
      <c r="AH45" s="8"/>
      <c r="AI45" s="8"/>
    </row>
    <row r="46" spans="1:36" x14ac:dyDescent="0.25">
      <c r="N46" s="9" t="s">
        <v>50</v>
      </c>
      <c r="O46" s="8"/>
      <c r="P46" s="30" t="s">
        <v>106</v>
      </c>
      <c r="Q46" s="9" t="s">
        <v>62</v>
      </c>
      <c r="R46" s="9" t="s">
        <v>107</v>
      </c>
      <c r="S46" s="9" t="s">
        <v>63</v>
      </c>
      <c r="T46" s="9" t="s">
        <v>108</v>
      </c>
      <c r="U46" s="9" t="s">
        <v>62</v>
      </c>
      <c r="V46" s="9">
        <f>E7</f>
        <v>130</v>
      </c>
      <c r="W46" s="9" t="s">
        <v>63</v>
      </c>
      <c r="X46" s="25">
        <f>Z40</f>
        <v>0.83699999999999997</v>
      </c>
      <c r="Y46" s="9" t="s">
        <v>62</v>
      </c>
      <c r="Z46" s="39">
        <f>V46*X46</f>
        <v>108.81</v>
      </c>
      <c r="AA46" s="8"/>
      <c r="AB46" s="8"/>
      <c r="AC46" s="8"/>
      <c r="AD46" s="8"/>
      <c r="AE46" s="8"/>
      <c r="AF46" s="8"/>
      <c r="AG46" s="9" t="s">
        <v>50</v>
      </c>
      <c r="AH46" s="8"/>
      <c r="AI46" s="8"/>
    </row>
    <row r="47" spans="1:36" x14ac:dyDescent="0.25">
      <c r="N47" s="9" t="s">
        <v>50</v>
      </c>
      <c r="O47" s="8"/>
      <c r="P47" s="30" t="s">
        <v>109</v>
      </c>
      <c r="Q47" s="9" t="s">
        <v>62</v>
      </c>
      <c r="R47" s="9" t="s">
        <v>110</v>
      </c>
      <c r="S47" s="9" t="s">
        <v>63</v>
      </c>
      <c r="T47" s="9" t="s">
        <v>111</v>
      </c>
      <c r="U47" s="9" t="s">
        <v>62</v>
      </c>
      <c r="V47" s="9">
        <f>E8</f>
        <v>250</v>
      </c>
      <c r="W47" s="9" t="s">
        <v>63</v>
      </c>
      <c r="X47" s="25">
        <f>Z41</f>
        <v>0.90669999999999995</v>
      </c>
      <c r="Y47" s="9" t="s">
        <v>62</v>
      </c>
      <c r="Z47" s="39">
        <f>V47*X47</f>
        <v>226.67499999999998</v>
      </c>
      <c r="AA47" s="8"/>
      <c r="AB47" s="8"/>
      <c r="AC47" s="8"/>
      <c r="AD47" s="8"/>
      <c r="AE47" s="8"/>
      <c r="AF47" s="8"/>
      <c r="AG47" s="9" t="s">
        <v>50</v>
      </c>
      <c r="AH47" s="8"/>
      <c r="AI47" s="8"/>
    </row>
    <row r="48" spans="1:36" x14ac:dyDescent="0.25">
      <c r="N48" s="9" t="s">
        <v>50</v>
      </c>
      <c r="O48" s="8"/>
      <c r="P48" s="30" t="s">
        <v>194</v>
      </c>
      <c r="Q48" s="9" t="s">
        <v>62</v>
      </c>
      <c r="R48" s="9" t="s">
        <v>193</v>
      </c>
      <c r="S48" s="9" t="s">
        <v>63</v>
      </c>
      <c r="T48" s="9" t="s">
        <v>192</v>
      </c>
      <c r="U48" s="9" t="s">
        <v>62</v>
      </c>
      <c r="V48" s="9">
        <f>E9</f>
        <v>340</v>
      </c>
      <c r="W48" s="9" t="s">
        <v>63</v>
      </c>
      <c r="X48" s="25">
        <f>Z42</f>
        <v>1</v>
      </c>
      <c r="Y48" s="9" t="s">
        <v>62</v>
      </c>
      <c r="Z48" s="39">
        <f>V48*X48</f>
        <v>340</v>
      </c>
      <c r="AA48" s="40"/>
      <c r="AB48" s="40"/>
      <c r="AC48" s="40"/>
      <c r="AD48" s="8"/>
      <c r="AE48" s="8"/>
      <c r="AF48" s="8"/>
      <c r="AG48" s="9" t="s">
        <v>50</v>
      </c>
      <c r="AH48" s="8"/>
      <c r="AI48" s="8"/>
    </row>
    <row r="49" spans="14:35" x14ac:dyDescent="0.25">
      <c r="N49" s="9" t="s">
        <v>50</v>
      </c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40" t="s">
        <v>112</v>
      </c>
      <c r="AA49" s="8"/>
      <c r="AB49" s="8"/>
      <c r="AC49" s="8"/>
      <c r="AD49" s="40"/>
      <c r="AE49" s="40"/>
      <c r="AF49" s="8"/>
      <c r="AG49" s="9" t="s">
        <v>50</v>
      </c>
      <c r="AH49" s="8"/>
      <c r="AI49" s="8"/>
    </row>
    <row r="50" spans="14:35" x14ac:dyDescent="0.25">
      <c r="N50" s="9" t="s">
        <v>50</v>
      </c>
      <c r="AD50" s="8"/>
      <c r="AE50" s="8"/>
      <c r="AF50" s="8"/>
      <c r="AG50" s="9" t="s">
        <v>50</v>
      </c>
      <c r="AH50" s="8"/>
      <c r="AI50" s="8"/>
    </row>
    <row r="51" spans="14:35" x14ac:dyDescent="0.25">
      <c r="N51" s="9" t="s">
        <v>50</v>
      </c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9" t="s">
        <v>50</v>
      </c>
    </row>
    <row r="52" spans="14:35" x14ac:dyDescent="0.25">
      <c r="N52" s="9" t="s">
        <v>50</v>
      </c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9" t="s">
        <v>50</v>
      </c>
    </row>
    <row r="53" spans="14:35" x14ac:dyDescent="0.25">
      <c r="N53" s="9" t="s">
        <v>50</v>
      </c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9" t="s">
        <v>50</v>
      </c>
    </row>
    <row r="54" spans="14:35" x14ac:dyDescent="0.25">
      <c r="N54" s="9" t="s">
        <v>50</v>
      </c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9" t="s">
        <v>50</v>
      </c>
    </row>
    <row r="55" spans="14:35" x14ac:dyDescent="0.25">
      <c r="N55" s="9" t="s">
        <v>50</v>
      </c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9" t="s">
        <v>50</v>
      </c>
    </row>
    <row r="56" spans="14:35" x14ac:dyDescent="0.25">
      <c r="N56" s="9" t="s">
        <v>50</v>
      </c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9" t="s">
        <v>50</v>
      </c>
    </row>
    <row r="57" spans="14:35" x14ac:dyDescent="0.25">
      <c r="N57" s="9" t="s">
        <v>50</v>
      </c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9" t="s">
        <v>50</v>
      </c>
    </row>
    <row r="58" spans="14:35" x14ac:dyDescent="0.25">
      <c r="N58" s="9" t="s">
        <v>50</v>
      </c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9" t="s">
        <v>50</v>
      </c>
    </row>
    <row r="59" spans="14:35" x14ac:dyDescent="0.25">
      <c r="N59" s="9" t="s">
        <v>50</v>
      </c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9" t="s">
        <v>50</v>
      </c>
    </row>
  </sheetData>
  <mergeCells count="1">
    <mergeCell ref="L1:M1"/>
  </mergeCells>
  <conditionalFormatting sqref="AL5:AM9 AR5:AT9 AO5:AP9">
    <cfRule type="cellIs" dxfId="2" priority="3" operator="equal">
      <formula>0</formula>
    </cfRule>
  </conditionalFormatting>
  <conditionalFormatting sqref="AN5:AN9">
    <cfRule type="cellIs" dxfId="1" priority="2" operator="equal">
      <formula>0</formula>
    </cfRule>
  </conditionalFormatting>
  <conditionalFormatting sqref="AQ5:AQ9">
    <cfRule type="cellIs" dxfId="0" priority="1" operator="equal">
      <formula>0</formula>
    </cfRule>
  </conditionalFormatting>
  <hyperlinks>
    <hyperlink ref="L1:M1" location="TOC!A1" display="Return to TOC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TOC</vt:lpstr>
      <vt:lpstr>W-05a</vt:lpstr>
      <vt:lpstr>W-05b</vt:lpstr>
      <vt:lpstr>W-05c</vt:lpstr>
      <vt:lpstr>W-05d</vt:lpstr>
      <vt:lpstr>W-05e</vt:lpstr>
    </vt:vector>
  </TitlesOfParts>
  <Company>AGCS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Zuberi, Nabeel (AGCS)</dc:creator>
  <cp:lastModifiedBy>Owner</cp:lastModifiedBy>
  <dcterms:created xsi:type="dcterms:W3CDTF">2021-02-04T15:53:59Z</dcterms:created>
  <dcterms:modified xsi:type="dcterms:W3CDTF">2021-10-27T01:47:09Z</dcterms:modified>
</cp:coreProperties>
</file>