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Pricing-09\"/>
    </mc:Choice>
  </mc:AlternateContent>
  <bookViews>
    <workbookView xWindow="0" yWindow="0" windowWidth="24000" windowHeight="9735"/>
  </bookViews>
  <sheets>
    <sheet name="TOC" sheetId="1" r:id="rId1"/>
    <sheet name="W-09-PP1" sheetId="4" r:id="rId2"/>
    <sheet name="W-09-PP2" sheetId="5" r:id="rId3"/>
    <sheet name="W-09-LR" sheetId="6" r:id="rId4"/>
    <sheet name="W-09-APP" sheetId="7" r:id="rId5"/>
    <sheet name="W-09-D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8" l="1"/>
  <c r="V8" i="8" l="1"/>
  <c r="V9" i="8"/>
  <c r="V10" i="8"/>
  <c r="W9" i="8"/>
  <c r="W10" i="8"/>
  <c r="W8" i="8"/>
  <c r="X8" i="8"/>
  <c r="X10" i="8"/>
  <c r="S10" i="8"/>
  <c r="Q8" i="8"/>
  <c r="Q9" i="8"/>
  <c r="S9" i="8"/>
  <c r="R9" i="8"/>
  <c r="S8" i="8"/>
  <c r="R10" i="8"/>
  <c r="Q10" i="8"/>
  <c r="R8" i="8"/>
  <c r="Q10" i="6" l="1"/>
  <c r="X10" i="6"/>
  <c r="Q19" i="5"/>
  <c r="Q13" i="5"/>
  <c r="Q11" i="4"/>
  <c r="Q10" i="4"/>
  <c r="Q9" i="4"/>
  <c r="V9" i="4"/>
  <c r="R8" i="7" l="1"/>
  <c r="V13" i="5"/>
  <c r="R9" i="7"/>
  <c r="V10" i="7"/>
  <c r="R10" i="4"/>
  <c r="S10" i="4" s="1"/>
  <c r="V11" i="4"/>
  <c r="R10" i="7"/>
  <c r="V9" i="7"/>
  <c r="R9" i="4"/>
  <c r="S9" i="4" s="1"/>
  <c r="U10" i="6"/>
  <c r="R11" i="4"/>
  <c r="S11" i="4" s="1"/>
  <c r="U13" i="5"/>
  <c r="U11" i="6"/>
  <c r="V12" i="5"/>
  <c r="X11" i="6"/>
  <c r="Z8" i="7"/>
  <c r="Z9" i="7"/>
  <c r="R14" i="5"/>
  <c r="R11" i="6"/>
  <c r="R32" i="7"/>
  <c r="Q12" i="4"/>
  <c r="R12" i="5"/>
  <c r="Q12" i="5"/>
  <c r="V14" i="5"/>
  <c r="R33" i="7"/>
  <c r="V8" i="7"/>
  <c r="Q14" i="5"/>
  <c r="U14" i="5" s="1"/>
  <c r="R34" i="7"/>
  <c r="Z10" i="7"/>
  <c r="V10" i="4"/>
  <c r="R13" i="5"/>
  <c r="S13" i="5" s="1"/>
  <c r="X9" i="6"/>
  <c r="Q9" i="6"/>
  <c r="R9" i="6"/>
  <c r="U9" i="6"/>
  <c r="Q11" i="6"/>
  <c r="V34" i="7"/>
  <c r="V32" i="7"/>
  <c r="R10" i="6"/>
  <c r="S10" i="6" s="1"/>
  <c r="V33" i="7"/>
  <c r="R11" i="7" l="1"/>
  <c r="R21" i="7" s="1"/>
  <c r="R12" i="4"/>
  <c r="S12" i="4" s="1"/>
  <c r="T9" i="4" s="1"/>
  <c r="S11" i="6"/>
  <c r="V11" i="7"/>
  <c r="R22" i="7" s="1"/>
  <c r="Z11" i="7"/>
  <c r="R23" i="7" s="1"/>
  <c r="S12" i="5"/>
  <c r="R15" i="5"/>
  <c r="R12" i="6"/>
  <c r="S9" i="6"/>
  <c r="Q12" i="6"/>
  <c r="R35" i="7"/>
  <c r="Q15" i="5"/>
  <c r="U12" i="5"/>
  <c r="V15" i="5"/>
  <c r="S14" i="5"/>
  <c r="T11" i="4" l="1"/>
  <c r="T10" i="4"/>
  <c r="T12" i="4"/>
  <c r="S15" i="5"/>
  <c r="T15" i="5" s="1"/>
  <c r="W15" i="5"/>
  <c r="W13" i="5"/>
  <c r="W12" i="5"/>
  <c r="Y8" i="7"/>
  <c r="Q8" i="7"/>
  <c r="U8" i="7"/>
  <c r="W14" i="5"/>
  <c r="U9" i="7"/>
  <c r="Q9" i="7"/>
  <c r="Y9" i="7"/>
  <c r="S12" i="6"/>
  <c r="U10" i="7"/>
  <c r="Q10" i="7"/>
  <c r="Y10" i="7"/>
  <c r="U16" i="4" l="1"/>
  <c r="U9" i="4" s="1"/>
  <c r="T14" i="5"/>
  <c r="X14" i="5" s="1"/>
  <c r="T12" i="5"/>
  <c r="X12" i="5" s="1"/>
  <c r="T13" i="5"/>
  <c r="X13" i="5" s="1"/>
  <c r="Y11" i="7"/>
  <c r="Q23" i="7" s="1"/>
  <c r="T12" i="6"/>
  <c r="T11" i="6"/>
  <c r="V11" i="6" s="1"/>
  <c r="T10" i="6"/>
  <c r="V10" i="6" s="1"/>
  <c r="U11" i="7"/>
  <c r="Q22" i="7" s="1"/>
  <c r="T9" i="6"/>
  <c r="V9" i="6" s="1"/>
  <c r="Q11" i="7"/>
  <c r="Q21" i="7" s="1"/>
  <c r="U10" i="4" l="1"/>
  <c r="U11" i="4"/>
  <c r="U12" i="4"/>
  <c r="T21" i="7"/>
  <c r="S21" i="7"/>
  <c r="Q32" i="7" s="1"/>
  <c r="V18" i="6"/>
  <c r="W10" i="6" s="1"/>
  <c r="T22" i="7"/>
  <c r="S22" i="7"/>
  <c r="Q33" i="7" s="1"/>
  <c r="S33" i="7" s="1"/>
  <c r="T23" i="7"/>
  <c r="S23" i="7"/>
  <c r="Q34" i="7" s="1"/>
  <c r="S34" i="7" s="1"/>
  <c r="X15" i="5"/>
  <c r="W9" i="6" l="1"/>
  <c r="W11" i="6"/>
  <c r="Q35" i="7"/>
  <c r="S35" i="7" s="1"/>
  <c r="T35" i="7" s="1"/>
  <c r="S32" i="7"/>
  <c r="Q36" i="5"/>
  <c r="Q34" i="5"/>
  <c r="Q33" i="5"/>
  <c r="Q35" i="5"/>
  <c r="R35" i="5" l="1"/>
  <c r="U35" i="5"/>
  <c r="R34" i="5"/>
  <c r="U34" i="5"/>
  <c r="T33" i="7"/>
  <c r="R33" i="5"/>
  <c r="U33" i="5"/>
  <c r="R36" i="5"/>
  <c r="S36" i="5" s="1"/>
  <c r="U36" i="5"/>
  <c r="T32" i="7"/>
  <c r="T34" i="7"/>
  <c r="S33" i="5" l="1"/>
  <c r="S34" i="5"/>
  <c r="U39" i="7"/>
  <c r="U35" i="7" s="1"/>
  <c r="S35" i="5"/>
  <c r="U34" i="7" l="1"/>
  <c r="U33" i="7"/>
  <c r="U32" i="7"/>
</calcChain>
</file>

<file path=xl/sharedStrings.xml><?xml version="1.0" encoding="utf-8"?>
<sst xmlns="http://schemas.openxmlformats.org/spreadsheetml/2006/main" count="719" uniqueCount="155">
  <si>
    <t>Sheet</t>
  </si>
  <si>
    <t>Type</t>
  </si>
  <si>
    <t>W-09-PP1</t>
  </si>
  <si>
    <t>Pure Premium Method - Easy Version</t>
  </si>
  <si>
    <t>W-09-PP2</t>
  </si>
  <si>
    <t>Pure Premium Method - With Credibility &amp; Off-Balance</t>
  </si>
  <si>
    <t>W-09-LR</t>
  </si>
  <si>
    <t>Loss Ratio Method - Easy Version</t>
  </si>
  <si>
    <t>W-09-APP</t>
  </si>
  <si>
    <t>Pure Premium Method - Adjusted</t>
  </si>
  <si>
    <t>W-09-D</t>
  </si>
  <si>
    <t>Pure Premium Method - Detecting Distortion</t>
  </si>
  <si>
    <t>Reading:</t>
  </si>
  <si>
    <t>Werner 09:  Risk Classification</t>
  </si>
  <si>
    <t>Return to TOC</t>
  </si>
  <si>
    <t>|</t>
  </si>
  <si>
    <t>Model:</t>
  </si>
  <si>
    <t>Problem Type:</t>
  </si>
  <si>
    <t>Given</t>
  </si>
  <si>
    <t>Find</t>
  </si>
  <si>
    <t>credibility</t>
  </si>
  <si>
    <t>Step 1</t>
  </si>
  <si>
    <t xml:space="preserve"> complete columns (4), (5), (6) in the following table</t>
  </si>
  <si>
    <t>Propose rating factors for the given rating variable relative to the base class:</t>
  </si>
  <si>
    <t>(1)</t>
  </si>
  <si>
    <t>(2)</t>
  </si>
  <si>
    <t>(3)</t>
  </si>
  <si>
    <t>(4)</t>
  </si>
  <si>
    <t>(5)</t>
  </si>
  <si>
    <t>(6)</t>
  </si>
  <si>
    <t>level</t>
  </si>
  <si>
    <t>rebased</t>
  </si>
  <si>
    <t>of</t>
  </si>
  <si>
    <t>reported</t>
  </si>
  <si>
    <t>pure</t>
  </si>
  <si>
    <t>indicated</t>
  </si>
  <si>
    <t>variable</t>
  </si>
  <si>
    <t>EE</t>
  </si>
  <si>
    <t>L + ALAE</t>
  </si>
  <si>
    <t>premium</t>
  </si>
  <si>
    <t>relativity</t>
  </si>
  <si>
    <t>A</t>
  </si>
  <si>
    <t>B</t>
  </si>
  <si>
    <t>C</t>
  </si>
  <si>
    <t>Total</t>
  </si>
  <si>
    <t>(final answers in green)</t>
  </si>
  <si>
    <t>= (3) / (2)</t>
  </si>
  <si>
    <t>= (4) / (Tot4)</t>
  </si>
  <si>
    <t>= (5) / (Base5)</t>
  </si>
  <si>
    <t xml:space="preserve">where Base5 = </t>
  </si>
  <si>
    <t>Pure Premium Approach - Easy Version</t>
  </si>
  <si>
    <t xml:space="preserve"> complete the following table and note the key columns:</t>
  </si>
  <si>
    <t>(Col 5)</t>
  </si>
  <si>
    <t>= indicated relativity</t>
  </si>
  <si>
    <t>Calculate the indicated rate change for each class that results in a revenue-neutral overall change.</t>
  </si>
  <si>
    <t>(Col 8)</t>
  </si>
  <si>
    <r>
      <t>= current relativity (</t>
    </r>
    <r>
      <rPr>
        <b/>
        <sz val="11"/>
        <color rgb="FF0070C0"/>
        <rFont val="Calibri"/>
        <family val="2"/>
        <scheme val="minor"/>
      </rPr>
      <t>normalized</t>
    </r>
    <r>
      <rPr>
        <sz val="11"/>
        <color theme="1"/>
        <rFont val="Calibri"/>
        <family val="2"/>
        <scheme val="minor"/>
      </rPr>
      <t xml:space="preserve"> so that the exposure-weighted average equals 1.000)</t>
    </r>
  </si>
  <si>
    <t>(Col 9)</t>
  </si>
  <si>
    <t>= weighted average of (Col 5) and (Col 8) using (Col 6) as the weight for (Col 5)</t>
  </si>
  <si>
    <t>current</t>
  </si>
  <si>
    <t>(7)</t>
  </si>
  <si>
    <t>(8)</t>
  </si>
  <si>
    <t>(9)</t>
  </si>
  <si>
    <t>normalized</t>
  </si>
  <si>
    <t>cred-wtd</t>
  </si>
  <si>
    <t xml:space="preserve">  * EE = Earned Exposures</t>
  </si>
  <si>
    <t>(weights)</t>
  </si>
  <si>
    <t>Full credibility:</t>
  </si>
  <si>
    <t xml:space="preserve"> exposures</t>
  </si>
  <si>
    <t>--</t>
  </si>
  <si>
    <t>Use the square-root rule for credibility.</t>
  </si>
  <si>
    <t>Complement of credibility is no change.</t>
  </si>
  <si>
    <t>(maximum value is 1.0)</t>
  </si>
  <si>
    <t>given information</t>
  </si>
  <si>
    <t>(Tot7)</t>
  </si>
  <si>
    <t>= exposure-weighted average of (7)</t>
  </si>
  <si>
    <t>= (7) / (Tot7)</t>
  </si>
  <si>
    <t>= [ (6) x (5)  +  (1.0 - (6)) x (8) ]</t>
  </si>
  <si>
    <t>(Tot 9)</t>
  </si>
  <si>
    <t>= exposure-weighted average of (9)</t>
  </si>
  <si>
    <t>Step 2</t>
  </si>
  <si>
    <r>
      <t xml:space="preserve"> calculate the % change in relativity </t>
    </r>
    <r>
      <rPr>
        <u/>
        <sz val="11"/>
        <color theme="1"/>
        <rFont val="Calibri"/>
        <family val="2"/>
        <scheme val="minor"/>
      </rPr>
      <t>from</t>
    </r>
    <r>
      <rPr>
        <sz val="11"/>
        <color theme="1"/>
        <rFont val="Calibri"/>
        <family val="2"/>
        <scheme val="minor"/>
      </rPr>
      <t xml:space="preserve"> current </t>
    </r>
    <r>
      <rPr>
        <u/>
        <sz val="11"/>
        <color theme="1"/>
        <rFont val="Calibri"/>
        <family val="2"/>
        <scheme val="minor"/>
      </rPr>
      <t>to</t>
    </r>
    <r>
      <rPr>
        <sz val="11"/>
        <color theme="1"/>
        <rFont val="Calibri"/>
        <family val="2"/>
        <scheme val="minor"/>
      </rPr>
      <t xml:space="preserve"> credibility-weighted indicated, but note:</t>
    </r>
  </si>
  <si>
    <t>==&gt;</t>
  </si>
  <si>
    <t>you must first normalize the cred-wtd indicated relativity as shown in (Col 10)</t>
  </si>
  <si>
    <r>
      <t>you must then "</t>
    </r>
    <r>
      <rPr>
        <b/>
        <sz val="11"/>
        <color rgb="FFFF0000"/>
        <rFont val="Calibri"/>
        <family val="2"/>
        <scheme val="minor"/>
      </rPr>
      <t>off-balance</t>
    </r>
    <r>
      <rPr>
        <sz val="11"/>
        <color theme="1"/>
        <rFont val="Calibri"/>
        <family val="2"/>
        <scheme val="minor"/>
      </rPr>
      <t xml:space="preserve">" the change in (Col 11) so that the </t>
    </r>
    <r>
      <rPr>
        <b/>
        <sz val="11"/>
        <color rgb="FFFF0000"/>
        <rFont val="Calibri"/>
        <family val="2"/>
        <scheme val="minor"/>
      </rPr>
      <t>total change is 0.0%</t>
    </r>
    <r>
      <rPr>
        <sz val="11"/>
        <color theme="1"/>
        <rFont val="Calibri"/>
        <family val="2"/>
        <scheme val="minor"/>
      </rPr>
      <t xml:space="preserve"> in (Col 12)</t>
    </r>
  </si>
  <si>
    <t>(10)</t>
  </si>
  <si>
    <t>(11)</t>
  </si>
  <si>
    <t>(12)</t>
  </si>
  <si>
    <t>(12) = (10)/(8)-1</t>
  </si>
  <si>
    <r>
      <t xml:space="preserve"> </t>
    </r>
    <r>
      <rPr>
        <b/>
        <sz val="11"/>
        <color rgb="FFFF0000"/>
        <rFont val="Calibri"/>
        <family val="2"/>
        <scheme val="minor"/>
      </rPr>
      <t xml:space="preserve">&lt;== </t>
    </r>
    <r>
      <rPr>
        <sz val="11"/>
        <color rgb="FFFF0000"/>
        <rFont val="Calibri"/>
        <family val="2"/>
        <scheme val="minor"/>
      </rPr>
      <t>alternate formula for (12)</t>
    </r>
  </si>
  <si>
    <t>change</t>
  </si>
  <si>
    <t>with</t>
  </si>
  <si>
    <t>ind. rel.</t>
  </si>
  <si>
    <t>off-bal.</t>
  </si>
  <si>
    <t xml:space="preserve"> * This way of calculating column (12)</t>
  </si>
  <si>
    <t xml:space="preserve">     seems simpler than the method</t>
  </si>
  <si>
    <t xml:space="preserve">     given in the examiner's report.</t>
  </si>
  <si>
    <t>= (9) / (Tot9)</t>
  </si>
  <si>
    <t>= (10) / (7) - 1.0</t>
  </si>
  <si>
    <t>= (1.0 + (11)) / (1.0 + (Tot11))  -  1.0</t>
  </si>
  <si>
    <t>change in</t>
  </si>
  <si>
    <t>= (6) x (5)</t>
  </si>
  <si>
    <t>= given</t>
  </si>
  <si>
    <t>= (7) / (Base7)</t>
  </si>
  <si>
    <t xml:space="preserve">where Base7 = </t>
  </si>
  <si>
    <t xml:space="preserve"> calculate variable 2 relativites as a weighted average of variable 1 relativities</t>
  </si>
  <si>
    <t>you can do these calculations all in 1 table - I broke it up to (hopefully?) make it easier to see what's going on</t>
  </si>
  <si>
    <t>Propose rating factors for rating variable 2, adjusting for distributional bias.</t>
  </si>
  <si>
    <t>(2A exposures)</t>
  </si>
  <si>
    <t>(2B exposures)</t>
  </si>
  <si>
    <t>(2C exposures)</t>
  </si>
  <si>
    <t>var 1</t>
  </si>
  <si>
    <t>var 1 rels</t>
  </si>
  <si>
    <t>weights</t>
  </si>
  <si>
    <t>Exposure Distribution</t>
  </si>
  <si>
    <t>Current Relativities for Rating Variable 1</t>
  </si>
  <si>
    <t>1A</t>
  </si>
  <si>
    <t>variable 2</t>
  </si>
  <si>
    <t>1B</t>
  </si>
  <si>
    <t>variable 1</t>
  </si>
  <si>
    <t>2A</t>
  </si>
  <si>
    <t>2B</t>
  </si>
  <si>
    <t>2C</t>
  </si>
  <si>
    <t>1C</t>
  </si>
  <si>
    <t>total</t>
  </si>
  <si>
    <t>(wtd avg)</t>
  </si>
  <si>
    <r>
      <t xml:space="preserve"> use step 1 to calculate </t>
    </r>
    <r>
      <rPr>
        <u/>
        <sz val="11"/>
        <color theme="1"/>
        <rFont val="Calibri"/>
        <family val="2"/>
        <scheme val="minor"/>
      </rPr>
      <t>adjusted exposures</t>
    </r>
    <r>
      <rPr>
        <sz val="11"/>
        <color theme="1"/>
        <rFont val="Calibri"/>
        <family val="2"/>
        <scheme val="minor"/>
      </rPr>
      <t xml:space="preserve"> for rating variable 2</t>
    </r>
  </si>
  <si>
    <t>variable 1 has rating levels:</t>
  </si>
  <si>
    <t>1A, 1B, 1C</t>
  </si>
  <si>
    <t>variable 2 has rating levels:</t>
  </si>
  <si>
    <t>2A, 2B, 2C</t>
  </si>
  <si>
    <t>base level for variable 2 is</t>
  </si>
  <si>
    <t>total adjusted exposures</t>
  </si>
  <si>
    <t xml:space="preserve"> =</t>
  </si>
  <si>
    <t>(wtd avg relativity)  x  (total unadjusted exposures)</t>
  </si>
  <si>
    <t>Loss Distribution</t>
  </si>
  <si>
    <t>wtd avg</t>
  </si>
  <si>
    <t>unadj.</t>
  </si>
  <si>
    <t>adjusted</t>
  </si>
  <si>
    <t>var 2</t>
  </si>
  <si>
    <t>expos.</t>
  </si>
  <si>
    <t>Step 3</t>
  </si>
  <si>
    <t xml:space="preserve"> now just apply the "regular" pure premium method but use the adjusted exposures</t>
  </si>
  <si>
    <t>Question</t>
  </si>
  <si>
    <t>Exam 5: Pricing - Chapter 9</t>
  </si>
  <si>
    <t>Univariate Methods for Rating Variable Differentials</t>
  </si>
  <si>
    <t xml:space="preserve"> calculate the percentage of the total exposures for each cell in both data sets</t>
  </si>
  <si>
    <t>If relativities for rating variable 2 are calculated using the pure premium method, which data set</t>
  </si>
  <si>
    <t>Exposure Distribution: Data Set 1</t>
  </si>
  <si>
    <t>Exposure Distribution: Data Set 2</t>
  </si>
  <si>
    <t>is likely to produce indicated relativities with less distortion due to distributional bias?</t>
  </si>
  <si>
    <t>There is less bias in data set 1</t>
  </si>
  <si>
    <t>EP</t>
  </si>
  <si>
    <t>loss</t>
  </si>
  <si>
    <t>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</si>
</sst>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0.000"/>
    <numFmt numFmtId="166" formatCode="0.0%"/>
    <numFmt numFmtId="167" formatCode="#,##0.0000"/>
    <numFmt numFmtId="168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7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9" fillId="0" borderId="0" applyNumberFormat="0" applyFill="0" applyBorder="0" applyAlignment="0" applyProtection="0"/>
  </cellStyleXfs>
  <cellXfs count="190">
    <xf numFmtId="0" fontId="0" fillId="0" borderId="0" xfId="0"/>
    <xf numFmtId="0" fontId="0" fillId="6" borderId="0" xfId="0" applyFont="1" applyFill="1"/>
    <xf numFmtId="0" fontId="0" fillId="6" borderId="0" xfId="0" applyFont="1" applyFill="1" applyBorder="1"/>
    <xf numFmtId="0" fontId="6" fillId="6" borderId="1" xfId="0" applyFont="1" applyFill="1" applyBorder="1" applyAlignment="1">
      <alignment horizontal="center"/>
    </xf>
    <xf numFmtId="0" fontId="0" fillId="6" borderId="0" xfId="0" applyFont="1" applyFill="1" applyAlignment="1">
      <alignment horizontal="center"/>
    </xf>
    <xf numFmtId="0" fontId="6" fillId="0" borderId="0" xfId="0" applyFont="1"/>
    <xf numFmtId="0" fontId="0" fillId="0" borderId="0" xfId="0" applyFont="1"/>
    <xf numFmtId="0" fontId="8" fillId="0" borderId="0" xfId="0" applyFont="1"/>
    <xf numFmtId="0" fontId="0" fillId="0" borderId="0" xfId="0" applyFont="1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3" fontId="6" fillId="0" borderId="0" xfId="0" applyNumberFormat="1" applyFont="1"/>
    <xf numFmtId="0" fontId="2" fillId="2" borderId="0" xfId="2" applyAlignment="1">
      <alignment horizontal="center"/>
    </xf>
    <xf numFmtId="3" fontId="0" fillId="7" borderId="0" xfId="0" applyNumberFormat="1" applyFont="1" applyFill="1" applyAlignment="1">
      <alignment horizontal="center"/>
    </xf>
    <xf numFmtId="3" fontId="0" fillId="0" borderId="0" xfId="0" quotePrefix="1" applyNumberFormat="1" applyFont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0" fillId="7" borderId="0" xfId="0" applyNumberFormat="1" applyFont="1" applyFill="1" applyBorder="1" applyAlignment="1">
      <alignment horizontal="center"/>
    </xf>
    <xf numFmtId="3" fontId="0" fillId="7" borderId="7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2" fillId="2" borderId="7" xfId="2" applyNumberFormat="1" applyBorder="1" applyAlignment="1">
      <alignment horizontal="center"/>
    </xf>
    <xf numFmtId="3" fontId="5" fillId="0" borderId="0" xfId="0" applyNumberFormat="1" applyFont="1"/>
    <xf numFmtId="3" fontId="0" fillId="7" borderId="1" xfId="0" applyNumberFormat="1" applyFont="1" applyFill="1" applyBorder="1" applyAlignment="1">
      <alignment horizontal="center"/>
    </xf>
    <xf numFmtId="3" fontId="0" fillId="7" borderId="10" xfId="0" applyNumberFormat="1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2" fillId="2" borderId="10" xfId="2" applyNumberForma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164" fontId="0" fillId="0" borderId="14" xfId="0" applyNumberFormat="1" applyFont="1" applyBorder="1" applyAlignment="1">
      <alignment horizontal="center"/>
    </xf>
    <xf numFmtId="3" fontId="8" fillId="0" borderId="0" xfId="0" applyNumberFormat="1" applyFont="1"/>
    <xf numFmtId="3" fontId="0" fillId="0" borderId="0" xfId="0" quotePrefix="1" applyNumberFormat="1" applyFont="1"/>
    <xf numFmtId="3" fontId="0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/>
    </xf>
    <xf numFmtId="0" fontId="4" fillId="4" borderId="0" xfId="4" applyAlignment="1">
      <alignment horizontal="center"/>
    </xf>
    <xf numFmtId="0" fontId="0" fillId="0" borderId="0" xfId="0" quotePrefix="1" applyFont="1"/>
    <xf numFmtId="3" fontId="0" fillId="0" borderId="2" xfId="0" applyNumberFormat="1" applyFont="1" applyBorder="1"/>
    <xf numFmtId="0" fontId="0" fillId="0" borderId="2" xfId="0" applyFont="1" applyBorder="1"/>
    <xf numFmtId="0" fontId="10" fillId="0" borderId="5" xfId="0" applyFont="1" applyBorder="1"/>
    <xf numFmtId="0" fontId="10" fillId="0" borderId="4" xfId="0" applyFont="1" applyBorder="1"/>
    <xf numFmtId="0" fontId="0" fillId="0" borderId="6" xfId="0" applyFont="1" applyBorder="1" applyAlignment="1">
      <alignment horizontal="center"/>
    </xf>
    <xf numFmtId="3" fontId="0" fillId="0" borderId="8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64" fontId="0" fillId="7" borderId="6" xfId="0" applyNumberFormat="1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3" fontId="0" fillId="0" borderId="11" xfId="0" applyNumberFormat="1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0" fillId="0" borderId="7" xfId="0" applyNumberFormat="1" applyFont="1" applyFill="1" applyBorder="1"/>
    <xf numFmtId="164" fontId="4" fillId="4" borderId="0" xfId="4" applyNumberForma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165" fontId="1" fillId="5" borderId="7" xfId="5" applyNumberFormat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164" fontId="0" fillId="7" borderId="9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10" xfId="0" applyNumberFormat="1" applyFont="1" applyFill="1" applyBorder="1"/>
    <xf numFmtId="164" fontId="4" fillId="4" borderId="1" xfId="4" applyNumberForma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4" fontId="0" fillId="0" borderId="11" xfId="0" applyNumberFormat="1" applyFont="1" applyFill="1" applyBorder="1" applyAlignment="1">
      <alignment horizontal="center"/>
    </xf>
    <xf numFmtId="165" fontId="1" fillId="5" borderId="10" xfId="5" applyNumberFormat="1" applyBorder="1" applyAlignment="1">
      <alignment horizontal="center"/>
    </xf>
    <xf numFmtId="165" fontId="0" fillId="0" borderId="9" xfId="0" applyNumberFormat="1" applyFont="1" applyBorder="1" applyAlignment="1">
      <alignment horizontal="center"/>
    </xf>
    <xf numFmtId="3" fontId="0" fillId="0" borderId="14" xfId="0" applyNumberFormat="1" applyFont="1" applyBorder="1"/>
    <xf numFmtId="0" fontId="0" fillId="0" borderId="9" xfId="0" quotePrefix="1" applyFont="1" applyBorder="1" applyAlignment="1">
      <alignment horizontal="center"/>
    </xf>
    <xf numFmtId="165" fontId="10" fillId="0" borderId="15" xfId="0" applyNumberFormat="1" applyFont="1" applyBorder="1" applyAlignment="1">
      <alignment horizontal="center"/>
    </xf>
    <xf numFmtId="165" fontId="0" fillId="0" borderId="10" xfId="0" applyNumberFormat="1" applyFont="1" applyBorder="1" applyAlignment="1">
      <alignment horizontal="center"/>
    </xf>
    <xf numFmtId="164" fontId="12" fillId="0" borderId="9" xfId="0" quotePrefix="1" applyNumberFormat="1" applyFont="1" applyBorder="1" applyAlignment="1">
      <alignment horizontal="center"/>
    </xf>
    <xf numFmtId="3" fontId="13" fillId="0" borderId="0" xfId="0" applyNumberFormat="1" applyFont="1"/>
    <xf numFmtId="3" fontId="10" fillId="0" borderId="0" xfId="0" quotePrefix="1" applyNumberFormat="1" applyFont="1" applyAlignment="1">
      <alignment horizontal="center"/>
    </xf>
    <xf numFmtId="3" fontId="10" fillId="0" borderId="0" xfId="0" quotePrefix="1" applyNumberFormat="1" applyFont="1"/>
    <xf numFmtId="3" fontId="1" fillId="5" borderId="0" xfId="5" quotePrefix="1" applyNumberFormat="1" applyAlignment="1">
      <alignment horizontal="center"/>
    </xf>
    <xf numFmtId="3" fontId="1" fillId="5" borderId="0" xfId="5" quotePrefix="1" applyNumberFormat="1"/>
    <xf numFmtId="3" fontId="1" fillId="5" borderId="0" xfId="5" applyNumberFormat="1"/>
    <xf numFmtId="0" fontId="0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3" fontId="14" fillId="0" borderId="0" xfId="0" quotePrefix="1" applyNumberFormat="1" applyFont="1"/>
    <xf numFmtId="3" fontId="2" fillId="2" borderId="0" xfId="2" applyNumberFormat="1" applyAlignment="1">
      <alignment horizontal="center"/>
    </xf>
    <xf numFmtId="3" fontId="6" fillId="0" borderId="0" xfId="0" quotePrefix="1" applyNumberFormat="1" applyFont="1" applyAlignment="1">
      <alignment horizontal="center"/>
    </xf>
    <xf numFmtId="3" fontId="0" fillId="0" borderId="0" xfId="0" quotePrefix="1" applyNumberFormat="1" applyFont="1" applyAlignment="1">
      <alignment horizontal="right"/>
    </xf>
    <xf numFmtId="3" fontId="5" fillId="0" borderId="0" xfId="0" quotePrefix="1" applyNumberFormat="1" applyFont="1"/>
    <xf numFmtId="3" fontId="10" fillId="0" borderId="5" xfId="0" applyNumberFormat="1" applyFont="1" applyBorder="1" applyAlignment="1">
      <alignment horizontal="center"/>
    </xf>
    <xf numFmtId="3" fontId="0" fillId="0" borderId="3" xfId="0" applyNumberFormat="1" applyFont="1" applyBorder="1"/>
    <xf numFmtId="3" fontId="11" fillId="0" borderId="4" xfId="0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0" fillId="0" borderId="0" xfId="0" applyNumberFormat="1" applyFont="1" applyBorder="1"/>
    <xf numFmtId="3" fontId="11" fillId="0" borderId="7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3" fontId="11" fillId="0" borderId="10" xfId="0" applyNumberFormat="1" applyFont="1" applyBorder="1" applyAlignment="1">
      <alignment horizontal="center"/>
    </xf>
    <xf numFmtId="3" fontId="11" fillId="0" borderId="9" xfId="0" applyNumberFormat="1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166" fontId="0" fillId="0" borderId="0" xfId="1" applyNumberFormat="1" applyFont="1" applyBorder="1" applyAlignment="1">
      <alignment horizontal="center"/>
    </xf>
    <xf numFmtId="166" fontId="2" fillId="2" borderId="7" xfId="2" applyNumberFormat="1" applyBorder="1" applyAlignment="1">
      <alignment horizontal="center"/>
    </xf>
    <xf numFmtId="166" fontId="2" fillId="2" borderId="6" xfId="2" applyNumberForma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2" fillId="2" borderId="10" xfId="2" applyNumberFormat="1" applyBorder="1" applyAlignment="1">
      <alignment horizontal="center"/>
    </xf>
    <xf numFmtId="166" fontId="2" fillId="2" borderId="9" xfId="2" applyNumberFormat="1" applyBorder="1" applyAlignment="1">
      <alignment horizontal="center"/>
    </xf>
    <xf numFmtId="166" fontId="0" fillId="0" borderId="10" xfId="1" applyNumberFormat="1" applyFont="1" applyBorder="1" applyAlignment="1">
      <alignment horizontal="center"/>
    </xf>
    <xf numFmtId="166" fontId="0" fillId="0" borderId="9" xfId="1" applyNumberFormat="1" applyFont="1" applyBorder="1" applyAlignment="1">
      <alignment horizontal="center"/>
    </xf>
    <xf numFmtId="3" fontId="11" fillId="0" borderId="0" xfId="0" quotePrefix="1" applyNumberFormat="1" applyFont="1" applyAlignment="1">
      <alignment horizontal="center"/>
    </xf>
    <xf numFmtId="3" fontId="11" fillId="0" borderId="0" xfId="0" quotePrefix="1" applyNumberFormat="1" applyFont="1"/>
    <xf numFmtId="3" fontId="3" fillId="3" borderId="3" xfId="3" applyNumberFormat="1" applyBorder="1" applyAlignment="1">
      <alignment horizontal="center"/>
    </xf>
    <xf numFmtId="3" fontId="0" fillId="0" borderId="5" xfId="0" applyNumberFormat="1" applyFont="1" applyFill="1" applyBorder="1" applyAlignment="1">
      <alignment horizontal="center"/>
    </xf>
    <xf numFmtId="166" fontId="0" fillId="0" borderId="8" xfId="1" applyNumberFormat="1" applyFont="1" applyBorder="1" applyAlignment="1">
      <alignment horizontal="center"/>
    </xf>
    <xf numFmtId="164" fontId="0" fillId="7" borderId="8" xfId="0" applyNumberFormat="1" applyFont="1" applyFill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166" fontId="0" fillId="0" borderId="11" xfId="1" applyNumberFormat="1" applyFont="1" applyBorder="1" applyAlignment="1">
      <alignment horizontal="center"/>
    </xf>
    <xf numFmtId="166" fontId="0" fillId="0" borderId="13" xfId="1" applyNumberFormat="1" applyFont="1" applyBorder="1" applyAlignment="1">
      <alignment horizontal="center"/>
    </xf>
    <xf numFmtId="164" fontId="0" fillId="0" borderId="15" xfId="0" quotePrefix="1" applyNumberFormat="1" applyFont="1" applyBorder="1" applyAlignment="1">
      <alignment horizontal="center"/>
    </xf>
    <xf numFmtId="165" fontId="0" fillId="0" borderId="13" xfId="0" quotePrefix="1" applyNumberFormat="1" applyFont="1" applyBorder="1" applyAlignment="1">
      <alignment horizontal="center"/>
    </xf>
    <xf numFmtId="164" fontId="0" fillId="0" borderId="14" xfId="0" quotePrefix="1" applyNumberFormat="1" applyFont="1" applyBorder="1" applyAlignment="1">
      <alignment horizontal="center"/>
    </xf>
    <xf numFmtId="0" fontId="0" fillId="0" borderId="3" xfId="0" applyFont="1" applyBorder="1"/>
    <xf numFmtId="0" fontId="6" fillId="0" borderId="0" xfId="0" quotePrefix="1" applyFont="1" applyAlignment="1">
      <alignment horizontal="center"/>
    </xf>
    <xf numFmtId="0" fontId="13" fillId="0" borderId="0" xfId="0" applyFont="1"/>
    <xf numFmtId="0" fontId="0" fillId="0" borderId="12" xfId="0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167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Continuous"/>
    </xf>
    <xf numFmtId="3" fontId="0" fillId="0" borderId="4" xfId="0" applyNumberFormat="1" applyFont="1" applyBorder="1" applyAlignment="1">
      <alignment horizontal="centerContinuous"/>
    </xf>
    <xf numFmtId="3" fontId="0" fillId="0" borderId="4" xfId="0" applyNumberFormat="1" applyFont="1" applyBorder="1"/>
    <xf numFmtId="167" fontId="0" fillId="0" borderId="10" xfId="0" applyNumberFormat="1" applyFont="1" applyBorder="1" applyAlignment="1">
      <alignment horizontal="center"/>
    </xf>
    <xf numFmtId="167" fontId="0" fillId="0" borderId="0" xfId="0" applyNumberFormat="1" applyFont="1"/>
    <xf numFmtId="4" fontId="0" fillId="7" borderId="7" xfId="0" applyNumberFormat="1" applyFont="1" applyFill="1" applyBorder="1" applyAlignment="1">
      <alignment horizontal="center"/>
    </xf>
    <xf numFmtId="167" fontId="4" fillId="4" borderId="10" xfId="4" applyNumberForma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3" fontId="16" fillId="0" borderId="0" xfId="4" applyNumberFormat="1" applyFont="1" applyFill="1" applyAlignment="1">
      <alignment horizontal="center"/>
    </xf>
    <xf numFmtId="4" fontId="0" fillId="7" borderId="10" xfId="0" applyNumberFormat="1" applyFont="1" applyFill="1" applyBorder="1" applyAlignment="1">
      <alignment horizontal="center"/>
    </xf>
    <xf numFmtId="0" fontId="1" fillId="5" borderId="0" xfId="5" applyAlignment="1">
      <alignment horizontal="center"/>
    </xf>
    <xf numFmtId="0" fontId="0" fillId="0" borderId="4" xfId="0" applyFont="1" applyBorder="1" applyAlignment="1">
      <alignment horizontal="center"/>
    </xf>
    <xf numFmtId="0" fontId="13" fillId="0" borderId="15" xfId="0" applyFont="1" applyBorder="1"/>
    <xf numFmtId="0" fontId="13" fillId="0" borderId="13" xfId="0" applyFont="1" applyBorder="1"/>
    <xf numFmtId="3" fontId="13" fillId="0" borderId="13" xfId="0" applyNumberFormat="1" applyFont="1" applyBorder="1" applyAlignment="1">
      <alignment horizontal="center"/>
    </xf>
    <xf numFmtId="0" fontId="13" fillId="0" borderId="14" xfId="0" applyFont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67" fontId="4" fillId="4" borderId="0" xfId="4" applyNumberForma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167" fontId="4" fillId="4" borderId="1" xfId="4" applyNumberForma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168" fontId="0" fillId="0" borderId="8" xfId="0" applyNumberFormat="1" applyFont="1" applyBorder="1" applyAlignment="1">
      <alignment horizontal="center"/>
    </xf>
    <xf numFmtId="167" fontId="0" fillId="0" borderId="0" xfId="0" applyNumberFormat="1" applyFont="1" applyBorder="1" applyAlignment="1">
      <alignment horizontal="center"/>
    </xf>
    <xf numFmtId="167" fontId="2" fillId="2" borderId="7" xfId="2" applyNumberForma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168" fontId="0" fillId="0" borderId="11" xfId="0" applyNumberFormat="1" applyFont="1" applyBorder="1" applyAlignment="1">
      <alignment horizontal="center"/>
    </xf>
    <xf numFmtId="167" fontId="0" fillId="0" borderId="1" xfId="0" applyNumberFormat="1" applyFont="1" applyBorder="1" applyAlignment="1">
      <alignment horizontal="center"/>
    </xf>
    <xf numFmtId="167" fontId="2" fillId="2" borderId="10" xfId="2" applyNumberFormat="1" applyBorder="1" applyAlignment="1">
      <alignment horizontal="center"/>
    </xf>
    <xf numFmtId="4" fontId="0" fillId="0" borderId="13" xfId="0" applyNumberFormat="1" applyFont="1" applyBorder="1" applyAlignment="1">
      <alignment horizontal="center"/>
    </xf>
    <xf numFmtId="168" fontId="0" fillId="0" borderId="13" xfId="0" applyNumberFormat="1" applyFont="1" applyBorder="1" applyAlignment="1">
      <alignment horizontal="center"/>
    </xf>
    <xf numFmtId="167" fontId="0" fillId="0" borderId="13" xfId="0" applyNumberFormat="1" applyFont="1" applyBorder="1" applyAlignment="1">
      <alignment horizontal="center"/>
    </xf>
    <xf numFmtId="0" fontId="0" fillId="6" borderId="0" xfId="0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0" fontId="9" fillId="6" borderId="0" xfId="6" applyFill="1" applyAlignment="1">
      <alignment horizontal="center"/>
    </xf>
    <xf numFmtId="9" fontId="0" fillId="7" borderId="0" xfId="1" applyFont="1" applyFill="1" applyBorder="1" applyAlignment="1">
      <alignment horizontal="center"/>
    </xf>
    <xf numFmtId="9" fontId="0" fillId="7" borderId="7" xfId="1" applyFont="1" applyFill="1" applyBorder="1" applyAlignment="1">
      <alignment horizontal="center"/>
    </xf>
    <xf numFmtId="9" fontId="0" fillId="7" borderId="1" xfId="1" applyFont="1" applyFill="1" applyBorder="1" applyAlignment="1">
      <alignment horizontal="center"/>
    </xf>
    <xf numFmtId="9" fontId="0" fillId="7" borderId="10" xfId="1" applyFont="1" applyFill="1" applyBorder="1" applyAlignment="1">
      <alignment horizontal="center"/>
    </xf>
    <xf numFmtId="3" fontId="11" fillId="0" borderId="0" xfId="0" applyNumberFormat="1" applyFont="1"/>
    <xf numFmtId="167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/>
    <xf numFmtId="3" fontId="2" fillId="0" borderId="0" xfId="2" applyNumberFormat="1" applyFill="1" applyBorder="1" applyAlignment="1">
      <alignment horizontal="center"/>
    </xf>
    <xf numFmtId="3" fontId="0" fillId="0" borderId="0" xfId="0" quotePrefix="1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8" fontId="0" fillId="0" borderId="0" xfId="0" applyNumberFormat="1" applyFont="1" applyFill="1" applyBorder="1" applyAlignment="1">
      <alignment horizontal="center"/>
    </xf>
    <xf numFmtId="167" fontId="2" fillId="0" borderId="0" xfId="2" applyNumberFormat="1" applyFill="1" applyBorder="1" applyAlignment="1">
      <alignment horizontal="center"/>
    </xf>
    <xf numFmtId="3" fontId="5" fillId="0" borderId="0" xfId="0" applyNumberFormat="1" applyFont="1" applyFill="1" applyBorder="1"/>
    <xf numFmtId="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/>
    <xf numFmtId="3" fontId="0" fillId="0" borderId="0" xfId="0" quotePrefix="1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7" fillId="6" borderId="0" xfId="0" applyFont="1" applyFill="1" applyAlignment="1">
      <alignment horizontal="center"/>
    </xf>
    <xf numFmtId="0" fontId="9" fillId="0" borderId="0" xfId="6" applyAlignment="1">
      <alignment horizontal="right"/>
    </xf>
  </cellXfs>
  <cellStyles count="7">
    <cellStyle name="40% - Accent1" xfId="5" builtinId="31"/>
    <cellStyle name="Bad" xfId="3" builtinId="27"/>
    <cellStyle name="Good" xfId="2" builtinId="26"/>
    <cellStyle name="Hyperlink" xfId="6" builtinId="8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1210522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28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9.140625" style="1"/>
    <col min="2" max="2" width="22.7109375" style="166" customWidth="1"/>
    <col min="3" max="3" width="58.28515625" style="2" bestFit="1" customWidth="1"/>
    <col min="4" max="16384" width="9.140625" style="1"/>
  </cols>
  <sheetData>
    <row r="5" spans="1:3" x14ac:dyDescent="0.25">
      <c r="A5" s="188" t="s">
        <v>144</v>
      </c>
      <c r="B5" s="188"/>
      <c r="C5" s="188"/>
    </row>
    <row r="6" spans="1:3" ht="21" customHeight="1" x14ac:dyDescent="0.25">
      <c r="A6" s="188"/>
      <c r="B6" s="188"/>
      <c r="C6" s="188"/>
    </row>
    <row r="8" spans="1:3" x14ac:dyDescent="0.25">
      <c r="A8" s="2"/>
      <c r="B8" s="165"/>
    </row>
    <row r="9" spans="1:3" x14ac:dyDescent="0.25">
      <c r="A9" s="3" t="s">
        <v>143</v>
      </c>
      <c r="B9" s="3" t="s">
        <v>0</v>
      </c>
      <c r="C9" s="3" t="s">
        <v>1</v>
      </c>
    </row>
    <row r="10" spans="1:3" x14ac:dyDescent="0.25">
      <c r="A10" s="167">
        <v>1</v>
      </c>
      <c r="B10" s="165" t="s">
        <v>2</v>
      </c>
      <c r="C10" s="2" t="s">
        <v>3</v>
      </c>
    </row>
    <row r="11" spans="1:3" x14ac:dyDescent="0.25">
      <c r="A11" s="167">
        <v>2</v>
      </c>
      <c r="B11" s="165" t="s">
        <v>4</v>
      </c>
      <c r="C11" s="2" t="s">
        <v>5</v>
      </c>
    </row>
    <row r="12" spans="1:3" x14ac:dyDescent="0.25">
      <c r="A12" s="167">
        <v>3</v>
      </c>
      <c r="B12" s="165" t="s">
        <v>6</v>
      </c>
      <c r="C12" s="2" t="s">
        <v>7</v>
      </c>
    </row>
    <row r="13" spans="1:3" x14ac:dyDescent="0.25">
      <c r="A13" s="167">
        <v>4</v>
      </c>
      <c r="B13" s="165" t="s">
        <v>8</v>
      </c>
      <c r="C13" s="2" t="s">
        <v>9</v>
      </c>
    </row>
    <row r="14" spans="1:3" x14ac:dyDescent="0.25">
      <c r="A14" s="167">
        <v>5</v>
      </c>
      <c r="B14" s="165" t="s">
        <v>10</v>
      </c>
      <c r="C14" s="2" t="s">
        <v>11</v>
      </c>
    </row>
    <row r="15" spans="1:3" x14ac:dyDescent="0.25">
      <c r="A15" s="4"/>
      <c r="B15" s="165"/>
    </row>
    <row r="16" spans="1:3" x14ac:dyDescent="0.25">
      <c r="A16" s="4"/>
      <c r="B16" s="165"/>
    </row>
    <row r="17" spans="1:2" x14ac:dyDescent="0.25">
      <c r="A17" s="4"/>
      <c r="B17" s="165"/>
    </row>
    <row r="18" spans="1:2" x14ac:dyDescent="0.25">
      <c r="A18" s="4"/>
      <c r="B18" s="165"/>
    </row>
    <row r="19" spans="1:2" x14ac:dyDescent="0.25">
      <c r="A19" s="4"/>
      <c r="B19" s="165"/>
    </row>
    <row r="20" spans="1:2" x14ac:dyDescent="0.25">
      <c r="A20" s="4"/>
      <c r="B20" s="165"/>
    </row>
    <row r="21" spans="1:2" x14ac:dyDescent="0.25">
      <c r="A21" s="4"/>
      <c r="B21" s="165"/>
    </row>
    <row r="22" spans="1:2" x14ac:dyDescent="0.25">
      <c r="A22" s="4"/>
      <c r="B22" s="165"/>
    </row>
    <row r="23" spans="1:2" x14ac:dyDescent="0.25">
      <c r="A23" s="4"/>
      <c r="B23" s="165"/>
    </row>
    <row r="24" spans="1:2" x14ac:dyDescent="0.25">
      <c r="A24" s="4"/>
      <c r="B24" s="165"/>
    </row>
    <row r="25" spans="1:2" x14ac:dyDescent="0.25">
      <c r="A25" s="4"/>
      <c r="B25" s="165"/>
    </row>
    <row r="26" spans="1:2" x14ac:dyDescent="0.25">
      <c r="A26" s="4"/>
      <c r="B26" s="165"/>
    </row>
    <row r="27" spans="1:2" x14ac:dyDescent="0.25">
      <c r="A27" s="4"/>
      <c r="B27" s="165"/>
    </row>
    <row r="28" spans="1:2" x14ac:dyDescent="0.25">
      <c r="A28" s="4"/>
      <c r="B28" s="165"/>
    </row>
    <row r="29" spans="1:2" x14ac:dyDescent="0.25">
      <c r="A29" s="4"/>
      <c r="B29" s="165"/>
    </row>
    <row r="30" spans="1:2" x14ac:dyDescent="0.25">
      <c r="A30" s="4"/>
      <c r="B30" s="165"/>
    </row>
    <row r="31" spans="1:2" x14ac:dyDescent="0.25">
      <c r="A31" s="4"/>
      <c r="B31" s="165"/>
    </row>
    <row r="32" spans="1:2" x14ac:dyDescent="0.25">
      <c r="A32" s="4"/>
      <c r="B32" s="165"/>
    </row>
    <row r="33" spans="1:2" x14ac:dyDescent="0.25">
      <c r="A33" s="4"/>
      <c r="B33" s="165"/>
    </row>
    <row r="34" spans="1:2" x14ac:dyDescent="0.25">
      <c r="A34" s="4"/>
      <c r="B34" s="165"/>
    </row>
    <row r="35" spans="1:2" x14ac:dyDescent="0.25">
      <c r="A35" s="4"/>
      <c r="B35" s="165"/>
    </row>
    <row r="36" spans="1:2" x14ac:dyDescent="0.25">
      <c r="A36" s="4"/>
      <c r="B36" s="165"/>
    </row>
    <row r="37" spans="1:2" x14ac:dyDescent="0.25">
      <c r="A37" s="4"/>
      <c r="B37" s="165"/>
    </row>
    <row r="38" spans="1:2" x14ac:dyDescent="0.25">
      <c r="A38" s="4"/>
      <c r="B38" s="165"/>
    </row>
    <row r="39" spans="1:2" x14ac:dyDescent="0.25">
      <c r="A39" s="4"/>
      <c r="B39" s="165"/>
    </row>
    <row r="40" spans="1:2" x14ac:dyDescent="0.25">
      <c r="A40" s="4"/>
      <c r="B40" s="165"/>
    </row>
    <row r="41" spans="1:2" x14ac:dyDescent="0.25">
      <c r="A41" s="4"/>
      <c r="B41" s="165"/>
    </row>
    <row r="42" spans="1:2" x14ac:dyDescent="0.25">
      <c r="A42" s="4"/>
      <c r="B42" s="165"/>
    </row>
    <row r="43" spans="1:2" x14ac:dyDescent="0.25">
      <c r="A43" s="4"/>
      <c r="B43" s="165"/>
    </row>
    <row r="44" spans="1:2" x14ac:dyDescent="0.25">
      <c r="A44" s="4"/>
      <c r="B44" s="165"/>
    </row>
    <row r="45" spans="1:2" x14ac:dyDescent="0.25">
      <c r="A45" s="4"/>
      <c r="B45" s="165"/>
    </row>
    <row r="46" spans="1:2" x14ac:dyDescent="0.25">
      <c r="A46" s="4"/>
      <c r="B46" s="165"/>
    </row>
    <row r="47" spans="1:2" x14ac:dyDescent="0.25">
      <c r="A47" s="4"/>
      <c r="B47" s="165"/>
    </row>
    <row r="48" spans="1:2" x14ac:dyDescent="0.25">
      <c r="A48" s="4"/>
      <c r="B48" s="165"/>
    </row>
    <row r="49" spans="1:2" x14ac:dyDescent="0.25">
      <c r="A49" s="4"/>
      <c r="B49" s="165"/>
    </row>
    <row r="50" spans="1:2" x14ac:dyDescent="0.25">
      <c r="A50" s="4"/>
      <c r="B50" s="165"/>
    </row>
    <row r="51" spans="1:2" x14ac:dyDescent="0.25">
      <c r="A51" s="4"/>
      <c r="B51" s="165"/>
    </row>
    <row r="52" spans="1:2" x14ac:dyDescent="0.25">
      <c r="A52" s="4"/>
      <c r="B52" s="165"/>
    </row>
    <row r="53" spans="1:2" x14ac:dyDescent="0.25">
      <c r="A53" s="4"/>
      <c r="B53" s="165"/>
    </row>
    <row r="54" spans="1:2" x14ac:dyDescent="0.25">
      <c r="A54" s="4"/>
      <c r="B54" s="165"/>
    </row>
    <row r="55" spans="1:2" x14ac:dyDescent="0.25">
      <c r="A55" s="4"/>
      <c r="B55" s="165"/>
    </row>
    <row r="56" spans="1:2" x14ac:dyDescent="0.25">
      <c r="A56" s="4"/>
      <c r="B56" s="165"/>
    </row>
    <row r="57" spans="1:2" x14ac:dyDescent="0.25">
      <c r="A57" s="4"/>
      <c r="B57" s="165"/>
    </row>
    <row r="58" spans="1:2" x14ac:dyDescent="0.25">
      <c r="A58" s="4"/>
      <c r="B58" s="165"/>
    </row>
    <row r="59" spans="1:2" x14ac:dyDescent="0.25">
      <c r="A59" s="4"/>
      <c r="B59" s="165"/>
    </row>
    <row r="60" spans="1:2" x14ac:dyDescent="0.25">
      <c r="A60" s="4"/>
      <c r="B60" s="165"/>
    </row>
    <row r="61" spans="1:2" x14ac:dyDescent="0.25">
      <c r="A61" s="4"/>
      <c r="B61" s="165"/>
    </row>
    <row r="62" spans="1:2" x14ac:dyDescent="0.25">
      <c r="A62" s="4"/>
      <c r="B62" s="165"/>
    </row>
    <row r="63" spans="1:2" x14ac:dyDescent="0.25">
      <c r="A63" s="4"/>
      <c r="B63" s="165"/>
    </row>
    <row r="64" spans="1:2" x14ac:dyDescent="0.25">
      <c r="A64" s="4"/>
      <c r="B64" s="165"/>
    </row>
    <row r="65" spans="1:2" x14ac:dyDescent="0.25">
      <c r="A65" s="4"/>
      <c r="B65" s="165"/>
    </row>
    <row r="66" spans="1:2" x14ac:dyDescent="0.25">
      <c r="A66" s="4"/>
      <c r="B66" s="165"/>
    </row>
    <row r="67" spans="1:2" x14ac:dyDescent="0.25">
      <c r="A67" s="4"/>
      <c r="B67" s="165"/>
    </row>
    <row r="68" spans="1:2" x14ac:dyDescent="0.25">
      <c r="A68" s="4"/>
      <c r="B68" s="165"/>
    </row>
    <row r="69" spans="1:2" x14ac:dyDescent="0.25">
      <c r="A69" s="4"/>
      <c r="B69" s="165"/>
    </row>
    <row r="70" spans="1:2" x14ac:dyDescent="0.25">
      <c r="A70" s="4"/>
      <c r="B70" s="165"/>
    </row>
    <row r="71" spans="1:2" x14ac:dyDescent="0.25">
      <c r="A71" s="4"/>
      <c r="B71" s="165"/>
    </row>
    <row r="72" spans="1:2" x14ac:dyDescent="0.25">
      <c r="A72" s="4"/>
      <c r="B72" s="165"/>
    </row>
    <row r="73" spans="1:2" x14ac:dyDescent="0.25">
      <c r="A73" s="4"/>
      <c r="B73" s="165"/>
    </row>
    <row r="74" spans="1:2" x14ac:dyDescent="0.25">
      <c r="A74" s="4"/>
      <c r="B74" s="165"/>
    </row>
    <row r="75" spans="1:2" x14ac:dyDescent="0.25">
      <c r="A75" s="4"/>
      <c r="B75" s="165"/>
    </row>
    <row r="76" spans="1:2" x14ac:dyDescent="0.25">
      <c r="A76" s="4"/>
      <c r="B76" s="165"/>
    </row>
    <row r="77" spans="1:2" x14ac:dyDescent="0.25">
      <c r="A77" s="4"/>
      <c r="B77" s="165"/>
    </row>
    <row r="78" spans="1:2" s="2" customFormat="1" x14ac:dyDescent="0.25">
      <c r="A78" s="4"/>
      <c r="B78" s="165"/>
    </row>
    <row r="79" spans="1:2" s="2" customFormat="1" x14ac:dyDescent="0.25">
      <c r="A79" s="4"/>
      <c r="B79" s="165"/>
    </row>
    <row r="80" spans="1:2" s="2" customFormat="1" x14ac:dyDescent="0.25">
      <c r="A80" s="4"/>
      <c r="B80" s="165"/>
    </row>
    <row r="81" spans="1:2" s="2" customFormat="1" x14ac:dyDescent="0.25">
      <c r="A81" s="4"/>
      <c r="B81" s="165"/>
    </row>
    <row r="82" spans="1:2" s="2" customFormat="1" x14ac:dyDescent="0.25">
      <c r="A82" s="4"/>
      <c r="B82" s="165"/>
    </row>
    <row r="83" spans="1:2" s="2" customFormat="1" x14ac:dyDescent="0.25">
      <c r="A83" s="4"/>
      <c r="B83" s="165"/>
    </row>
    <row r="84" spans="1:2" s="2" customFormat="1" x14ac:dyDescent="0.25">
      <c r="A84" s="4"/>
      <c r="B84" s="165"/>
    </row>
    <row r="86" spans="1:2" s="2" customFormat="1" x14ac:dyDescent="0.25">
      <c r="A86" s="4"/>
      <c r="B86" s="166"/>
    </row>
    <row r="87" spans="1:2" s="2" customFormat="1" x14ac:dyDescent="0.25">
      <c r="A87" s="4"/>
      <c r="B87" s="166"/>
    </row>
    <row r="88" spans="1:2" s="2" customFormat="1" x14ac:dyDescent="0.25">
      <c r="A88" s="4"/>
      <c r="B88" s="166"/>
    </row>
    <row r="89" spans="1:2" s="2" customFormat="1" x14ac:dyDescent="0.25">
      <c r="A89" s="4"/>
      <c r="B89" s="166"/>
    </row>
    <row r="90" spans="1:2" s="2" customFormat="1" x14ac:dyDescent="0.25">
      <c r="A90" s="4"/>
      <c r="B90" s="166"/>
    </row>
    <row r="91" spans="1:2" s="2" customFormat="1" x14ac:dyDescent="0.25">
      <c r="A91" s="4"/>
      <c r="B91" s="166"/>
    </row>
    <row r="92" spans="1:2" s="2" customFormat="1" x14ac:dyDescent="0.25">
      <c r="A92" s="4"/>
      <c r="B92" s="166"/>
    </row>
    <row r="93" spans="1:2" s="2" customFormat="1" x14ac:dyDescent="0.25">
      <c r="A93" s="4"/>
      <c r="B93" s="166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</sheetData>
  <mergeCells count="1">
    <mergeCell ref="A5:C6"/>
  </mergeCells>
  <hyperlinks>
    <hyperlink ref="A10" location="'W-09-PP1'!A1" display="'W-09-PP1'!A1"/>
    <hyperlink ref="A11" location="'W-09-PP2'!A1" display="'W-09-PP2'!A1"/>
    <hyperlink ref="A12" location="'W-09-LR'!A1" display="'W-09-LR'!A1"/>
    <hyperlink ref="A13" location="'W-09-APP'!A1" display="'W-09-APP'!A1"/>
    <hyperlink ref="A14" location="'W-09-D'!A1" display="'W-09-D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7" width="9.140625" style="6" customWidth="1"/>
    <col min="18" max="18" width="9.7109375" style="6" customWidth="1"/>
    <col min="19" max="23" width="9.140625" style="6" customWidth="1"/>
    <col min="24" max="24" width="9.140625" style="6"/>
    <col min="25" max="25" width="9.140625" style="6" customWidth="1"/>
    <col min="26" max="26" width="9.140625" style="6"/>
    <col min="27" max="27" width="8.7109375" style="6" customWidth="1"/>
    <col min="28" max="16384" width="9.140625" style="6"/>
  </cols>
  <sheetData>
    <row r="1" spans="1:27" x14ac:dyDescent="0.25">
      <c r="A1" s="5" t="s">
        <v>12</v>
      </c>
      <c r="C1" t="s">
        <v>13</v>
      </c>
      <c r="D1" s="7"/>
      <c r="E1" s="7"/>
      <c r="L1" s="189" t="s">
        <v>14</v>
      </c>
      <c r="M1" s="189"/>
      <c r="N1" s="8" t="s">
        <v>15</v>
      </c>
    </row>
    <row r="2" spans="1:27" x14ac:dyDescent="0.25">
      <c r="A2" s="5" t="s">
        <v>16</v>
      </c>
      <c r="C2" s="6" t="s">
        <v>145</v>
      </c>
      <c r="N2" s="8" t="s">
        <v>15</v>
      </c>
    </row>
    <row r="3" spans="1:27" x14ac:dyDescent="0.25">
      <c r="A3" s="5" t="s">
        <v>17</v>
      </c>
      <c r="C3" s="6" t="s">
        <v>50</v>
      </c>
      <c r="N3" s="8" t="s">
        <v>15</v>
      </c>
      <c r="O3" s="13" t="s">
        <v>21</v>
      </c>
      <c r="P3" s="6" t="s">
        <v>22</v>
      </c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 t="s">
        <v>15</v>
      </c>
    </row>
    <row r="5" spans="1:27" x14ac:dyDescent="0.25">
      <c r="A5" s="12" t="s">
        <v>19</v>
      </c>
      <c r="C5" s="9" t="s">
        <v>23</v>
      </c>
      <c r="D5" s="9"/>
      <c r="E5" s="9"/>
      <c r="F5" s="9"/>
      <c r="G5" s="9"/>
      <c r="H5" s="9"/>
      <c r="I5" s="9"/>
      <c r="J5" s="9"/>
      <c r="K5" s="14">
        <v>1</v>
      </c>
      <c r="L5" s="9"/>
      <c r="M5" s="11"/>
      <c r="N5" s="8" t="s">
        <v>15</v>
      </c>
      <c r="O5" s="9"/>
      <c r="P5" s="15" t="s">
        <v>24</v>
      </c>
      <c r="Q5" s="15" t="s">
        <v>25</v>
      </c>
      <c r="R5" s="15" t="s">
        <v>26</v>
      </c>
      <c r="S5" s="15" t="s">
        <v>27</v>
      </c>
      <c r="T5" s="15" t="s">
        <v>28</v>
      </c>
      <c r="U5" s="15" t="s">
        <v>29</v>
      </c>
      <c r="V5" s="9"/>
      <c r="W5" s="9"/>
      <c r="X5" s="9"/>
      <c r="Y5" s="9"/>
      <c r="Z5" s="9"/>
      <c r="AA5" s="9"/>
    </row>
    <row r="6" spans="1:27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8" t="s">
        <v>15</v>
      </c>
      <c r="O6" s="9"/>
      <c r="P6" s="16" t="s">
        <v>30</v>
      </c>
      <c r="Q6" s="17"/>
      <c r="R6" s="18"/>
      <c r="S6" s="19" t="s">
        <v>35</v>
      </c>
      <c r="T6" s="17"/>
      <c r="U6" s="20" t="s">
        <v>31</v>
      </c>
      <c r="V6" s="9"/>
      <c r="W6" s="9"/>
      <c r="X6" s="9"/>
      <c r="Y6" s="9"/>
      <c r="Z6" s="9"/>
      <c r="AA6" s="9"/>
    </row>
    <row r="7" spans="1:27" x14ac:dyDescent="0.25">
      <c r="C7" s="9"/>
      <c r="D7" s="9"/>
      <c r="E7" s="9"/>
      <c r="F7" s="9"/>
      <c r="G7" s="9"/>
      <c r="H7" s="9"/>
      <c r="I7" s="9"/>
      <c r="J7" s="9"/>
      <c r="K7" s="9"/>
      <c r="L7" s="9"/>
      <c r="M7" s="11"/>
      <c r="N7" s="8" t="s">
        <v>15</v>
      </c>
      <c r="O7" s="9"/>
      <c r="P7" s="21" t="s">
        <v>32</v>
      </c>
      <c r="Q7" s="22"/>
      <c r="R7" s="23" t="s">
        <v>33</v>
      </c>
      <c r="S7" s="24" t="s">
        <v>34</v>
      </c>
      <c r="T7" s="22" t="s">
        <v>35</v>
      </c>
      <c r="U7" s="23" t="s">
        <v>35</v>
      </c>
      <c r="V7" s="9"/>
      <c r="W7" s="9"/>
      <c r="X7" s="9"/>
      <c r="Y7" s="9"/>
      <c r="Z7" s="9"/>
      <c r="AA7" s="9"/>
    </row>
    <row r="8" spans="1:27" x14ac:dyDescent="0.25">
      <c r="A8" s="12" t="s">
        <v>18</v>
      </c>
      <c r="B8" s="11"/>
      <c r="C8" s="16" t="s">
        <v>30</v>
      </c>
      <c r="D8" s="17"/>
      <c r="E8" s="18"/>
      <c r="F8" s="9"/>
      <c r="G8" s="9"/>
      <c r="H8" s="9"/>
      <c r="I8" s="9"/>
      <c r="J8" s="9"/>
      <c r="K8" s="11"/>
      <c r="L8" s="11"/>
      <c r="M8" s="11"/>
      <c r="N8" s="8" t="s">
        <v>15</v>
      </c>
      <c r="O8" s="9"/>
      <c r="P8" s="25" t="s">
        <v>36</v>
      </c>
      <c r="Q8" s="26" t="s">
        <v>37</v>
      </c>
      <c r="R8" s="27" t="s">
        <v>38</v>
      </c>
      <c r="S8" s="28" t="s">
        <v>39</v>
      </c>
      <c r="T8" s="26" t="s">
        <v>40</v>
      </c>
      <c r="U8" s="27" t="s">
        <v>40</v>
      </c>
      <c r="V8" s="9"/>
      <c r="W8" s="9"/>
      <c r="X8" s="9"/>
      <c r="Y8" s="9"/>
      <c r="Z8" s="9"/>
      <c r="AA8" s="9"/>
    </row>
    <row r="9" spans="1:27" x14ac:dyDescent="0.25">
      <c r="A9" s="11"/>
      <c r="B9" s="11"/>
      <c r="C9" s="21" t="s">
        <v>32</v>
      </c>
      <c r="D9" s="22"/>
      <c r="E9" s="23" t="s">
        <v>33</v>
      </c>
      <c r="F9" s="9"/>
      <c r="G9" s="9"/>
      <c r="H9" s="9"/>
      <c r="I9" s="9"/>
      <c r="J9" s="9"/>
      <c r="K9" s="11"/>
      <c r="L9" s="11"/>
      <c r="M9" s="11"/>
      <c r="N9" s="8" t="s">
        <v>15</v>
      </c>
      <c r="O9" s="9"/>
      <c r="P9" s="21" t="s">
        <v>41</v>
      </c>
      <c r="Q9" s="29">
        <f t="shared" ref="Q9:R11" si="0">D11</f>
        <v>179</v>
      </c>
      <c r="R9" s="30">
        <f t="shared" si="0"/>
        <v>119930</v>
      </c>
      <c r="S9" s="24">
        <f>R9/Q9</f>
        <v>670</v>
      </c>
      <c r="T9" s="31">
        <f>S9/S12</f>
        <v>1.0027192523063289</v>
      </c>
      <c r="U9" s="32">
        <f>T9/U16</f>
        <v>1</v>
      </c>
      <c r="V9" s="33" t="str">
        <f>IF(K5=1,"  &lt;==  base level","")</f>
        <v xml:space="preserve">  &lt;==  base level</v>
      </c>
      <c r="Y9" s="9"/>
      <c r="Z9" s="9"/>
      <c r="AA9" s="9"/>
    </row>
    <row r="10" spans="1:27" x14ac:dyDescent="0.25">
      <c r="A10" s="11"/>
      <c r="B10" s="11"/>
      <c r="C10" s="25" t="s">
        <v>36</v>
      </c>
      <c r="D10" s="26" t="s">
        <v>37</v>
      </c>
      <c r="E10" s="27" t="s">
        <v>38</v>
      </c>
      <c r="F10" s="9"/>
      <c r="G10" s="9"/>
      <c r="H10" s="9"/>
      <c r="I10" s="9"/>
      <c r="J10" s="9"/>
      <c r="K10" s="11"/>
      <c r="L10" s="11"/>
      <c r="M10" s="11"/>
      <c r="N10" s="8" t="s">
        <v>15</v>
      </c>
      <c r="O10" s="9"/>
      <c r="P10" s="21" t="s">
        <v>42</v>
      </c>
      <c r="Q10" s="29">
        <f t="shared" si="0"/>
        <v>399</v>
      </c>
      <c r="R10" s="30">
        <f t="shared" si="0"/>
        <v>307230</v>
      </c>
      <c r="S10" s="24">
        <f>R10/Q10</f>
        <v>770</v>
      </c>
      <c r="T10" s="31">
        <f>S10/S12</f>
        <v>1.1523788422027959</v>
      </c>
      <c r="U10" s="32">
        <f>T10/U16</f>
        <v>1.1492537313432836</v>
      </c>
      <c r="V10" s="33" t="str">
        <f>IF(K5=2,"  &lt;==  base level","")</f>
        <v/>
      </c>
      <c r="Y10" s="9"/>
      <c r="Z10" s="9"/>
      <c r="AA10" s="9"/>
    </row>
    <row r="11" spans="1:27" x14ac:dyDescent="0.25">
      <c r="A11" s="11"/>
      <c r="B11" s="11"/>
      <c r="C11" s="21">
        <v>1</v>
      </c>
      <c r="D11" s="29">
        <v>179</v>
      </c>
      <c r="E11" s="30">
        <v>119930</v>
      </c>
      <c r="F11" s="9"/>
      <c r="G11" s="9"/>
      <c r="H11" s="9"/>
      <c r="I11" s="9"/>
      <c r="J11" s="9"/>
      <c r="K11" s="11"/>
      <c r="L11" s="11"/>
      <c r="M11" s="11"/>
      <c r="N11" s="8" t="s">
        <v>15</v>
      </c>
      <c r="O11" s="9"/>
      <c r="P11" s="25" t="s">
        <v>43</v>
      </c>
      <c r="Q11" s="34">
        <f t="shared" si="0"/>
        <v>165</v>
      </c>
      <c r="R11" s="35">
        <f t="shared" si="0"/>
        <v>69300</v>
      </c>
      <c r="S11" s="28">
        <f>R11/Q11</f>
        <v>420</v>
      </c>
      <c r="T11" s="36">
        <f>S11/S12</f>
        <v>0.62857027756516126</v>
      </c>
      <c r="U11" s="37">
        <f>T11/U16</f>
        <v>0.62686567164179097</v>
      </c>
      <c r="V11" s="33" t="str">
        <f>IF(K5=3,"  &lt;==   base level","")</f>
        <v/>
      </c>
      <c r="Y11" s="9"/>
      <c r="Z11" s="9"/>
      <c r="AA11" s="9"/>
    </row>
    <row r="12" spans="1:27" x14ac:dyDescent="0.25">
      <c r="A12" s="12"/>
      <c r="B12" s="11"/>
      <c r="C12" s="21">
        <v>2</v>
      </c>
      <c r="D12" s="29">
        <v>399</v>
      </c>
      <c r="E12" s="30">
        <v>307230</v>
      </c>
      <c r="F12" s="9"/>
      <c r="G12" s="9"/>
      <c r="H12" s="9"/>
      <c r="I12" s="9"/>
      <c r="J12" s="9"/>
      <c r="K12" s="11"/>
      <c r="L12" s="11"/>
      <c r="M12" s="11"/>
      <c r="N12" s="8" t="s">
        <v>15</v>
      </c>
      <c r="O12" s="9"/>
      <c r="P12" s="38" t="s">
        <v>44</v>
      </c>
      <c r="Q12" s="39">
        <f>SUM(Q9:Q11)</f>
        <v>743</v>
      </c>
      <c r="R12" s="40">
        <f>SUM(R9:R11)</f>
        <v>496460</v>
      </c>
      <c r="S12" s="39">
        <f>R12/Q12</f>
        <v>668.18304172274566</v>
      </c>
      <c r="T12" s="41">
        <f>S12/S12</f>
        <v>1</v>
      </c>
      <c r="U12" s="42">
        <f>T12/U16</f>
        <v>0.9972881219742471</v>
      </c>
      <c r="V12" s="9"/>
      <c r="W12" s="9"/>
      <c r="X12" s="9"/>
      <c r="Y12" s="9"/>
      <c r="Z12" s="9"/>
      <c r="AA12" s="9"/>
    </row>
    <row r="13" spans="1:27" x14ac:dyDescent="0.25">
      <c r="A13" s="11"/>
      <c r="B13" s="11"/>
      <c r="C13" s="25">
        <v>3</v>
      </c>
      <c r="D13" s="34">
        <v>165</v>
      </c>
      <c r="E13" s="35">
        <v>69300</v>
      </c>
      <c r="F13" s="9"/>
      <c r="G13" s="9"/>
      <c r="H13" s="9"/>
      <c r="I13" s="9"/>
      <c r="J13" s="9"/>
      <c r="K13" s="11"/>
      <c r="L13" s="11"/>
      <c r="M13" s="11"/>
      <c r="N13" s="8" t="s">
        <v>15</v>
      </c>
      <c r="O13" s="9"/>
      <c r="P13" s="9"/>
      <c r="Q13" s="9"/>
      <c r="R13" s="9"/>
      <c r="S13" s="9"/>
      <c r="T13" s="9"/>
      <c r="U13" s="43" t="s">
        <v>45</v>
      </c>
      <c r="V13" s="9"/>
      <c r="W13" s="9"/>
      <c r="X13" s="9"/>
      <c r="Y13" s="9"/>
      <c r="Z13" s="9"/>
      <c r="AA13" s="9"/>
    </row>
    <row r="14" spans="1:27" x14ac:dyDescent="0.25">
      <c r="A14" s="11"/>
      <c r="B14" s="11"/>
      <c r="C14" s="9"/>
      <c r="D14" s="9"/>
      <c r="E14" s="9"/>
      <c r="F14" s="9"/>
      <c r="G14" s="9"/>
      <c r="H14" s="9"/>
      <c r="I14" s="9"/>
      <c r="J14" s="9"/>
      <c r="K14" s="11"/>
      <c r="L14" s="11"/>
      <c r="M14" s="11"/>
      <c r="N14" s="8" t="s">
        <v>15</v>
      </c>
      <c r="O14" s="9"/>
      <c r="P14" s="15" t="s">
        <v>27</v>
      </c>
      <c r="Q14" s="44" t="s">
        <v>46</v>
      </c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5">
      <c r="C15" s="9"/>
      <c r="D15" s="9"/>
      <c r="E15" s="9"/>
      <c r="F15" s="9"/>
      <c r="G15" s="9"/>
      <c r="H15" s="9"/>
      <c r="I15" s="9"/>
      <c r="J15" s="9"/>
      <c r="K15" s="9"/>
      <c r="L15" s="9"/>
      <c r="M15" s="11"/>
      <c r="N15" s="8" t="s">
        <v>15</v>
      </c>
      <c r="O15" s="9"/>
      <c r="P15" s="15" t="s">
        <v>28</v>
      </c>
      <c r="Q15" s="44" t="s">
        <v>47</v>
      </c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5">
      <c r="C16" s="9"/>
      <c r="D16" s="9"/>
      <c r="E16" s="9"/>
      <c r="F16" s="9"/>
      <c r="G16" s="9"/>
      <c r="H16" s="9"/>
      <c r="I16" s="9"/>
      <c r="J16" s="9"/>
      <c r="K16" s="9"/>
      <c r="L16" s="9"/>
      <c r="M16" s="11"/>
      <c r="N16" s="8" t="s">
        <v>15</v>
      </c>
      <c r="O16" s="9"/>
      <c r="P16" s="15" t="s">
        <v>29</v>
      </c>
      <c r="Q16" s="44" t="s">
        <v>48</v>
      </c>
      <c r="R16" s="9"/>
      <c r="S16" s="9"/>
      <c r="T16" s="45" t="s">
        <v>49</v>
      </c>
      <c r="U16" s="46">
        <f>INDEX(T9:T11,K5)</f>
        <v>1.0027192523063289</v>
      </c>
      <c r="W16" s="9"/>
      <c r="X16" s="9"/>
      <c r="Y16" s="9"/>
      <c r="Z16" s="9"/>
      <c r="AA16" s="9"/>
    </row>
    <row r="17" spans="3:27" x14ac:dyDescent="0.25">
      <c r="C17" s="9"/>
      <c r="D17" s="9"/>
      <c r="E17" s="9"/>
      <c r="F17" s="9"/>
      <c r="G17" s="9"/>
      <c r="H17" s="9"/>
      <c r="I17" s="9"/>
      <c r="J17" s="9"/>
      <c r="K17" s="9"/>
      <c r="L17" s="9"/>
      <c r="M17" s="11"/>
      <c r="N17" s="8" t="s">
        <v>15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3:27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11"/>
      <c r="N18" s="8" t="s">
        <v>15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3:27" x14ac:dyDescent="0.25">
      <c r="C19" s="9"/>
      <c r="D19" s="9"/>
      <c r="E19" s="9"/>
      <c r="F19" s="9"/>
      <c r="G19" s="9"/>
      <c r="H19" s="9"/>
      <c r="I19" s="9"/>
      <c r="J19" s="9"/>
      <c r="K19" s="9"/>
      <c r="L19" s="9"/>
      <c r="M19" s="11"/>
      <c r="N19" s="8" t="s">
        <v>15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3:27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  <c r="N20" s="8" t="s">
        <v>15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3:27" x14ac:dyDescent="0.25">
      <c r="N21" s="8" t="s">
        <v>15</v>
      </c>
    </row>
    <row r="22" spans="3:27" x14ac:dyDescent="0.25">
      <c r="N22" s="8" t="s">
        <v>15</v>
      </c>
    </row>
    <row r="23" spans="3:27" x14ac:dyDescent="0.25">
      <c r="N23" s="8" t="s">
        <v>15</v>
      </c>
    </row>
    <row r="24" spans="3:27" x14ac:dyDescent="0.25">
      <c r="N24" s="8" t="s">
        <v>15</v>
      </c>
    </row>
    <row r="25" spans="3:27" x14ac:dyDescent="0.25">
      <c r="N25" s="8" t="s">
        <v>15</v>
      </c>
    </row>
    <row r="26" spans="3:27" x14ac:dyDescent="0.25">
      <c r="N26" s="8" t="s">
        <v>15</v>
      </c>
    </row>
    <row r="27" spans="3:27" x14ac:dyDescent="0.25">
      <c r="N27" s="8" t="s">
        <v>15</v>
      </c>
    </row>
    <row r="28" spans="3:27" x14ac:dyDescent="0.25">
      <c r="N28" s="8" t="s">
        <v>15</v>
      </c>
    </row>
    <row r="29" spans="3:27" x14ac:dyDescent="0.25">
      <c r="N29" s="8" t="s">
        <v>15</v>
      </c>
    </row>
    <row r="30" spans="3:27" x14ac:dyDescent="0.25">
      <c r="N30" s="8" t="s">
        <v>15</v>
      </c>
    </row>
    <row r="31" spans="3:27" x14ac:dyDescent="0.25">
      <c r="N31" s="8" t="s">
        <v>15</v>
      </c>
    </row>
    <row r="32" spans="3:27" x14ac:dyDescent="0.25">
      <c r="N32" s="8" t="s">
        <v>15</v>
      </c>
    </row>
    <row r="33" spans="14:14" x14ac:dyDescent="0.25">
      <c r="N33" s="8" t="s">
        <v>15</v>
      </c>
    </row>
    <row r="34" spans="14:14" x14ac:dyDescent="0.25">
      <c r="N34" s="8" t="s">
        <v>15</v>
      </c>
    </row>
    <row r="35" spans="14:14" x14ac:dyDescent="0.25">
      <c r="N35" s="8" t="s">
        <v>15</v>
      </c>
    </row>
    <row r="36" spans="14:14" x14ac:dyDescent="0.25">
      <c r="N36" s="8" t="s">
        <v>15</v>
      </c>
    </row>
    <row r="37" spans="14:14" x14ac:dyDescent="0.25">
      <c r="N37" s="8" t="s">
        <v>15</v>
      </c>
    </row>
    <row r="38" spans="14:14" x14ac:dyDescent="0.25">
      <c r="N38" s="8" t="s">
        <v>15</v>
      </c>
    </row>
    <row r="39" spans="14:14" x14ac:dyDescent="0.25">
      <c r="N39" s="8" t="s">
        <v>15</v>
      </c>
    </row>
    <row r="40" spans="14:14" x14ac:dyDescent="0.25">
      <c r="N40" s="8" t="s">
        <v>15</v>
      </c>
    </row>
    <row r="41" spans="14:14" x14ac:dyDescent="0.25">
      <c r="N41" s="8" t="s">
        <v>15</v>
      </c>
    </row>
    <row r="42" spans="14:14" x14ac:dyDescent="0.25">
      <c r="N42" s="8" t="s">
        <v>15</v>
      </c>
    </row>
    <row r="43" spans="14:14" x14ac:dyDescent="0.25">
      <c r="N43" s="8" t="s">
        <v>15</v>
      </c>
    </row>
    <row r="44" spans="14:14" x14ac:dyDescent="0.25">
      <c r="N44" s="8" t="s">
        <v>15</v>
      </c>
    </row>
    <row r="45" spans="14:14" x14ac:dyDescent="0.25">
      <c r="N45" s="8" t="s">
        <v>15</v>
      </c>
    </row>
    <row r="46" spans="14:14" x14ac:dyDescent="0.25">
      <c r="N46" s="8" t="s">
        <v>15</v>
      </c>
    </row>
    <row r="47" spans="14:14" x14ac:dyDescent="0.25">
      <c r="N47" s="8" t="s">
        <v>15</v>
      </c>
    </row>
    <row r="48" spans="14:14" x14ac:dyDescent="0.25">
      <c r="N48" s="8" t="s">
        <v>15</v>
      </c>
    </row>
    <row r="49" spans="14:14" x14ac:dyDescent="0.25">
      <c r="N49" s="8" t="s">
        <v>15</v>
      </c>
    </row>
    <row r="50" spans="14:14" x14ac:dyDescent="0.25">
      <c r="N50" s="8" t="s">
        <v>15</v>
      </c>
    </row>
    <row r="51" spans="14:14" x14ac:dyDescent="0.25">
      <c r="N51" s="8" t="s">
        <v>15</v>
      </c>
    </row>
    <row r="52" spans="14:14" x14ac:dyDescent="0.25">
      <c r="N52" s="8" t="s">
        <v>15</v>
      </c>
    </row>
    <row r="53" spans="14:14" x14ac:dyDescent="0.25">
      <c r="N53" s="8" t="s">
        <v>15</v>
      </c>
    </row>
    <row r="54" spans="14:14" x14ac:dyDescent="0.25">
      <c r="N54" s="8" t="s">
        <v>15</v>
      </c>
    </row>
    <row r="55" spans="14:14" x14ac:dyDescent="0.25">
      <c r="N55" s="8" t="s">
        <v>15</v>
      </c>
    </row>
    <row r="56" spans="14:14" x14ac:dyDescent="0.25">
      <c r="N56" s="8" t="s">
        <v>15</v>
      </c>
    </row>
    <row r="57" spans="14:14" x14ac:dyDescent="0.25">
      <c r="N57" s="8" t="s">
        <v>15</v>
      </c>
    </row>
    <row r="58" spans="14:14" x14ac:dyDescent="0.25">
      <c r="N58" s="8" t="s">
        <v>15</v>
      </c>
    </row>
    <row r="59" spans="14:14" x14ac:dyDescent="0.25">
      <c r="N59" s="8" t="s">
        <v>15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5" width="9.140625" style="6" customWidth="1"/>
    <col min="16" max="16" width="7.7109375" style="6" customWidth="1"/>
    <col min="17" max="17" width="10.7109375" style="6" customWidth="1"/>
    <col min="18" max="18" width="9.7109375" style="6" customWidth="1"/>
    <col min="19" max="20" width="9.140625" style="6" customWidth="1"/>
    <col min="21" max="21" width="10.7109375" style="6" customWidth="1"/>
    <col min="22" max="22" width="9.140625" style="6" customWidth="1"/>
    <col min="23" max="23" width="10.7109375" style="6" customWidth="1"/>
    <col min="24" max="24" width="9.140625" style="6"/>
    <col min="25" max="25" width="7.7109375" style="6" customWidth="1"/>
    <col min="26" max="26" width="9.140625" style="6"/>
    <col min="27" max="27" width="7.28515625" style="6" customWidth="1"/>
    <col min="28" max="16384" width="9.140625" style="6"/>
  </cols>
  <sheetData>
    <row r="1" spans="1:27" x14ac:dyDescent="0.25">
      <c r="A1" s="5" t="s">
        <v>12</v>
      </c>
      <c r="C1" t="s">
        <v>13</v>
      </c>
      <c r="D1" s="7"/>
      <c r="E1" s="7"/>
      <c r="L1" s="189" t="s">
        <v>14</v>
      </c>
      <c r="M1" s="189"/>
      <c r="N1" s="8" t="s">
        <v>15</v>
      </c>
    </row>
    <row r="2" spans="1:27" x14ac:dyDescent="0.25">
      <c r="A2" s="5" t="s">
        <v>16</v>
      </c>
      <c r="C2" s="6" t="s">
        <v>145</v>
      </c>
      <c r="N2" s="8" t="s">
        <v>15</v>
      </c>
    </row>
    <row r="3" spans="1:27" x14ac:dyDescent="0.25">
      <c r="A3" s="5" t="s">
        <v>17</v>
      </c>
      <c r="C3" s="6" t="s">
        <v>5</v>
      </c>
      <c r="N3" s="8" t="s">
        <v>15</v>
      </c>
      <c r="O3" s="47" t="s">
        <v>21</v>
      </c>
      <c r="P3" s="6" t="s">
        <v>51</v>
      </c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 t="s">
        <v>15</v>
      </c>
      <c r="P4" s="8" t="s">
        <v>52</v>
      </c>
      <c r="Q4" s="48" t="s">
        <v>53</v>
      </c>
    </row>
    <row r="5" spans="1:27" x14ac:dyDescent="0.25">
      <c r="A5" s="12" t="s">
        <v>19</v>
      </c>
      <c r="C5" s="9" t="s">
        <v>54</v>
      </c>
      <c r="D5" s="9"/>
      <c r="E5" s="9"/>
      <c r="F5" s="9"/>
      <c r="G5" s="9"/>
      <c r="H5" s="9"/>
      <c r="I5" s="9"/>
      <c r="J5" s="9"/>
      <c r="K5" s="9"/>
      <c r="L5" s="9"/>
      <c r="M5" s="11"/>
      <c r="N5" s="8" t="s">
        <v>15</v>
      </c>
      <c r="O5" s="9"/>
      <c r="P5" s="8" t="s">
        <v>55</v>
      </c>
      <c r="Q5" s="48" t="s">
        <v>56</v>
      </c>
      <c r="Y5" s="9"/>
      <c r="Z5" s="9"/>
      <c r="AA5" s="9"/>
    </row>
    <row r="6" spans="1:27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8" t="s">
        <v>15</v>
      </c>
      <c r="O6" s="9"/>
      <c r="P6" s="8" t="s">
        <v>57</v>
      </c>
      <c r="Q6" s="48" t="s">
        <v>58</v>
      </c>
      <c r="Y6" s="9"/>
      <c r="Z6" s="9"/>
      <c r="AA6" s="9"/>
    </row>
    <row r="7" spans="1:27" x14ac:dyDescent="0.25">
      <c r="C7" s="9"/>
      <c r="D7" s="9"/>
      <c r="E7" s="9"/>
      <c r="F7" s="9"/>
      <c r="G7" s="9"/>
      <c r="H7" s="9"/>
      <c r="I7" s="9"/>
      <c r="J7" s="9"/>
      <c r="K7" s="9"/>
      <c r="L7" s="9"/>
      <c r="M7" s="11"/>
      <c r="N7" s="8" t="s">
        <v>15</v>
      </c>
      <c r="O7" s="9"/>
      <c r="Y7" s="9"/>
      <c r="Z7" s="9"/>
      <c r="AA7" s="9"/>
    </row>
    <row r="8" spans="1:27" x14ac:dyDescent="0.25">
      <c r="A8" s="12" t="s">
        <v>18</v>
      </c>
      <c r="B8" s="11"/>
      <c r="C8" s="16" t="s">
        <v>30</v>
      </c>
      <c r="D8" s="17"/>
      <c r="E8" s="18"/>
      <c r="F8" s="49"/>
      <c r="G8" s="9"/>
      <c r="H8" s="9"/>
      <c r="I8" s="9"/>
      <c r="J8" s="9"/>
      <c r="K8" s="11"/>
      <c r="L8" s="11"/>
      <c r="M8" s="11"/>
      <c r="N8" s="8" t="s">
        <v>15</v>
      </c>
      <c r="O8" s="9"/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60</v>
      </c>
      <c r="W8" s="15" t="s">
        <v>61</v>
      </c>
      <c r="X8" s="15" t="s">
        <v>62</v>
      </c>
      <c r="Y8" s="9"/>
      <c r="Z8" s="9"/>
      <c r="AA8" s="9"/>
    </row>
    <row r="9" spans="1:27" x14ac:dyDescent="0.25">
      <c r="A9" s="11"/>
      <c r="B9" s="11"/>
      <c r="C9" s="21" t="s">
        <v>32</v>
      </c>
      <c r="D9" s="22"/>
      <c r="E9" s="23" t="s">
        <v>33</v>
      </c>
      <c r="F9" s="21" t="s">
        <v>59</v>
      </c>
      <c r="G9" s="9"/>
      <c r="H9" s="9"/>
      <c r="I9" s="9"/>
      <c r="J9" s="9"/>
      <c r="K9" s="11"/>
      <c r="L9" s="11"/>
      <c r="M9" s="11"/>
      <c r="N9" s="8" t="s">
        <v>15</v>
      </c>
      <c r="O9" s="9"/>
      <c r="P9" s="16" t="s">
        <v>30</v>
      </c>
      <c r="Q9" s="17"/>
      <c r="R9" s="18"/>
      <c r="S9" s="19"/>
      <c r="T9" s="17"/>
      <c r="U9" s="50"/>
      <c r="V9" s="51"/>
      <c r="W9" s="52" t="s">
        <v>63</v>
      </c>
      <c r="X9" s="16" t="s">
        <v>64</v>
      </c>
      <c r="Y9" s="9"/>
      <c r="Z9" s="9"/>
      <c r="AA9" s="9"/>
    </row>
    <row r="10" spans="1:27" x14ac:dyDescent="0.25">
      <c r="A10" s="11"/>
      <c r="B10" s="11"/>
      <c r="C10" s="25" t="s">
        <v>36</v>
      </c>
      <c r="D10" s="26" t="s">
        <v>37</v>
      </c>
      <c r="E10" s="27" t="s">
        <v>38</v>
      </c>
      <c r="F10" s="25" t="s">
        <v>40</v>
      </c>
      <c r="G10" s="9" t="s">
        <v>65</v>
      </c>
      <c r="H10" s="9"/>
      <c r="I10" s="9"/>
      <c r="J10" s="9"/>
      <c r="K10" s="11"/>
      <c r="L10" s="11"/>
      <c r="M10" s="11"/>
      <c r="N10" s="8" t="s">
        <v>15</v>
      </c>
      <c r="O10" s="9"/>
      <c r="P10" s="21" t="s">
        <v>32</v>
      </c>
      <c r="Q10" s="22"/>
      <c r="R10" s="23" t="s">
        <v>33</v>
      </c>
      <c r="S10" s="24" t="s">
        <v>34</v>
      </c>
      <c r="T10" s="22" t="s">
        <v>35</v>
      </c>
      <c r="U10" s="53" t="s">
        <v>20</v>
      </c>
      <c r="V10" s="54" t="s">
        <v>59</v>
      </c>
      <c r="W10" s="55" t="s">
        <v>59</v>
      </c>
      <c r="X10" s="21" t="s">
        <v>35</v>
      </c>
      <c r="Y10" s="9"/>
      <c r="Z10" s="9"/>
      <c r="AA10" s="9"/>
    </row>
    <row r="11" spans="1:27" x14ac:dyDescent="0.25">
      <c r="A11" s="11"/>
      <c r="B11" s="11"/>
      <c r="C11" s="21">
        <v>1</v>
      </c>
      <c r="D11" s="29">
        <v>193</v>
      </c>
      <c r="E11" s="30">
        <v>67550</v>
      </c>
      <c r="F11" s="56">
        <v>1</v>
      </c>
      <c r="G11" s="9"/>
      <c r="H11" s="9"/>
      <c r="I11" s="9"/>
      <c r="J11" s="9"/>
      <c r="K11" s="11"/>
      <c r="L11" s="11"/>
      <c r="M11" s="11"/>
      <c r="N11" s="8" t="s">
        <v>15</v>
      </c>
      <c r="O11" s="9"/>
      <c r="P11" s="25" t="s">
        <v>36</v>
      </c>
      <c r="Q11" s="26" t="s">
        <v>37</v>
      </c>
      <c r="R11" s="27" t="s">
        <v>38</v>
      </c>
      <c r="S11" s="28" t="s">
        <v>39</v>
      </c>
      <c r="T11" s="26" t="s">
        <v>40</v>
      </c>
      <c r="U11" s="57" t="s">
        <v>66</v>
      </c>
      <c r="V11" s="58" t="s">
        <v>40</v>
      </c>
      <c r="W11" s="59" t="s">
        <v>40</v>
      </c>
      <c r="X11" s="25" t="s">
        <v>40</v>
      </c>
      <c r="Y11" s="9"/>
      <c r="Z11" s="9"/>
      <c r="AA11" s="9"/>
    </row>
    <row r="12" spans="1:27" x14ac:dyDescent="0.25">
      <c r="A12" s="12"/>
      <c r="B12" s="11"/>
      <c r="C12" s="21">
        <v>2</v>
      </c>
      <c r="D12" s="29">
        <v>350</v>
      </c>
      <c r="E12" s="30">
        <v>189000</v>
      </c>
      <c r="F12" s="56">
        <v>0.44999999999999996</v>
      </c>
      <c r="G12" s="9"/>
      <c r="H12" s="9"/>
      <c r="I12" s="9"/>
      <c r="J12" s="9"/>
      <c r="K12" s="11"/>
      <c r="L12" s="11"/>
      <c r="M12" s="11"/>
      <c r="N12" s="8" t="s">
        <v>15</v>
      </c>
      <c r="O12" s="9"/>
      <c r="P12" s="21" t="s">
        <v>41</v>
      </c>
      <c r="Q12" s="60">
        <f t="shared" ref="Q12:R14" si="0">D11</f>
        <v>193</v>
      </c>
      <c r="R12" s="61">
        <f t="shared" si="0"/>
        <v>67550</v>
      </c>
      <c r="S12" s="24">
        <f>R12/Q12</f>
        <v>350</v>
      </c>
      <c r="T12" s="62">
        <f>S12/S15</f>
        <v>0.63989662103953282</v>
      </c>
      <c r="U12" s="63">
        <f>MIN(1,SQRT(Q12/E15))</f>
        <v>0.13442901862577566</v>
      </c>
      <c r="V12" s="64">
        <f>F11</f>
        <v>1</v>
      </c>
      <c r="W12" s="65">
        <f>V12/V15</f>
        <v>1.1023735661207705</v>
      </c>
      <c r="X12" s="66">
        <f>U12*T12+(1-U12)*W12</f>
        <v>1.0402032442564531</v>
      </c>
      <c r="Y12" s="9"/>
      <c r="Z12" s="9"/>
      <c r="AA12" s="9"/>
    </row>
    <row r="13" spans="1:27" x14ac:dyDescent="0.25">
      <c r="A13" s="11"/>
      <c r="B13" s="11"/>
      <c r="C13" s="25">
        <v>3</v>
      </c>
      <c r="D13" s="34">
        <v>221</v>
      </c>
      <c r="E13" s="35">
        <v>161330</v>
      </c>
      <c r="F13" s="67">
        <v>1.55</v>
      </c>
      <c r="G13" s="9"/>
      <c r="H13" s="9"/>
      <c r="I13" s="9"/>
      <c r="J13" s="9"/>
      <c r="K13" s="11"/>
      <c r="L13" s="11"/>
      <c r="M13" s="11"/>
      <c r="N13" s="8" t="s">
        <v>15</v>
      </c>
      <c r="O13" s="9"/>
      <c r="P13" s="21" t="s">
        <v>42</v>
      </c>
      <c r="Q13" s="60">
        <f t="shared" si="0"/>
        <v>350</v>
      </c>
      <c r="R13" s="61">
        <f t="shared" si="0"/>
        <v>189000</v>
      </c>
      <c r="S13" s="24">
        <f>R13/Q13</f>
        <v>540</v>
      </c>
      <c r="T13" s="62">
        <f>S13/S15</f>
        <v>0.98726907246099349</v>
      </c>
      <c r="U13" s="63">
        <f>MIN(1,SQRT(Q13/E15))</f>
        <v>0.181029101474112</v>
      </c>
      <c r="V13" s="64">
        <f>F12</f>
        <v>0.44999999999999996</v>
      </c>
      <c r="W13" s="65">
        <f>V13/V15</f>
        <v>0.49606810475434671</v>
      </c>
      <c r="X13" s="66">
        <f>U13*T13+(1-U13)*W13</f>
        <v>0.58498977458149526</v>
      </c>
      <c r="Y13" s="9"/>
      <c r="Z13" s="9"/>
      <c r="AA13" s="9"/>
    </row>
    <row r="14" spans="1:27" x14ac:dyDescent="0.25">
      <c r="A14" s="11"/>
      <c r="B14" s="11"/>
      <c r="C14" s="9"/>
      <c r="D14" s="9"/>
      <c r="E14" s="9"/>
      <c r="F14" s="9"/>
      <c r="G14" s="9"/>
      <c r="H14" s="9"/>
      <c r="I14" s="9"/>
      <c r="J14" s="9"/>
      <c r="K14" s="11"/>
      <c r="L14" s="11"/>
      <c r="M14" s="11"/>
      <c r="N14" s="8" t="s">
        <v>15</v>
      </c>
      <c r="O14" s="9"/>
      <c r="P14" s="25" t="s">
        <v>43</v>
      </c>
      <c r="Q14" s="68">
        <f t="shared" si="0"/>
        <v>221</v>
      </c>
      <c r="R14" s="69">
        <f t="shared" si="0"/>
        <v>161330</v>
      </c>
      <c r="S14" s="28">
        <f>R14/Q14</f>
        <v>730</v>
      </c>
      <c r="T14" s="70">
        <f>S14/S15</f>
        <v>1.3346415238824543</v>
      </c>
      <c r="U14" s="71">
        <f>MIN(1,SQRT(Q14/E15))</f>
        <v>0.14385021339967169</v>
      </c>
      <c r="V14" s="72">
        <f>F13</f>
        <v>1.55</v>
      </c>
      <c r="W14" s="73">
        <f>V14/V15</f>
        <v>1.7086790274871944</v>
      </c>
      <c r="X14" s="74">
        <f>U14*T14+(1-U14)*W14</f>
        <v>1.6548736527741719</v>
      </c>
      <c r="Y14" s="9"/>
      <c r="Z14" s="9"/>
      <c r="AA14" s="9"/>
    </row>
    <row r="15" spans="1:27" x14ac:dyDescent="0.25">
      <c r="C15" s="9" t="s">
        <v>67</v>
      </c>
      <c r="D15" s="9"/>
      <c r="E15" s="14">
        <v>10680</v>
      </c>
      <c r="F15" s="9" t="s">
        <v>68</v>
      </c>
      <c r="G15" s="9"/>
      <c r="H15" s="9"/>
      <c r="I15" s="9"/>
      <c r="J15" s="9"/>
      <c r="K15" s="9"/>
      <c r="L15" s="9"/>
      <c r="M15" s="11"/>
      <c r="N15" s="8" t="s">
        <v>15</v>
      </c>
      <c r="O15" s="9"/>
      <c r="P15" s="38" t="s">
        <v>44</v>
      </c>
      <c r="Q15" s="39">
        <f>SUM(Q12:Q14)</f>
        <v>764</v>
      </c>
      <c r="R15" s="75">
        <f>SUM(R12:R14)</f>
        <v>417880</v>
      </c>
      <c r="S15" s="41">
        <f>R15/Q15</f>
        <v>546.96335078534037</v>
      </c>
      <c r="T15" s="41">
        <f>S15/S15</f>
        <v>1</v>
      </c>
      <c r="U15" s="76" t="s">
        <v>69</v>
      </c>
      <c r="V15" s="77">
        <f>SUMPRODUCT(Q12:Q14,V12:V14)/SUM(Q12:Q14)</f>
        <v>0.90713350785340308</v>
      </c>
      <c r="W15" s="78">
        <f>V15/V15</f>
        <v>1</v>
      </c>
      <c r="X15" s="79">
        <f>SUMPRODUCT(X12:X14,Q12:Q14)/Q15</f>
        <v>1.0094669168954329</v>
      </c>
      <c r="Y15" s="9"/>
      <c r="Z15" s="9"/>
      <c r="AA15" s="9"/>
    </row>
    <row r="16" spans="1:27" x14ac:dyDescent="0.25">
      <c r="C16" s="80" t="s">
        <v>70</v>
      </c>
      <c r="D16" s="9"/>
      <c r="E16" s="9"/>
      <c r="F16" s="9"/>
      <c r="G16" s="9"/>
      <c r="H16" s="9"/>
      <c r="I16" s="9"/>
      <c r="J16" s="9"/>
      <c r="K16" s="9"/>
      <c r="L16" s="9"/>
      <c r="M16" s="11"/>
      <c r="N16" s="8" t="s">
        <v>15</v>
      </c>
      <c r="O16" s="9"/>
      <c r="P16" s="9"/>
      <c r="Q16" s="9"/>
      <c r="R16" s="9"/>
      <c r="S16" s="9"/>
      <c r="X16" s="9"/>
      <c r="Y16" s="9"/>
      <c r="Z16" s="9"/>
      <c r="AA16" s="9"/>
    </row>
    <row r="17" spans="3:27" x14ac:dyDescent="0.25">
      <c r="C17" s="80" t="s">
        <v>71</v>
      </c>
      <c r="D17" s="9"/>
      <c r="E17" s="9"/>
      <c r="F17" s="9"/>
      <c r="G17" s="9"/>
      <c r="H17" s="9"/>
      <c r="I17" s="9"/>
      <c r="J17" s="9"/>
      <c r="K17" s="9"/>
      <c r="L17" s="9"/>
      <c r="M17" s="11"/>
      <c r="N17" s="8" t="s">
        <v>15</v>
      </c>
      <c r="O17" s="9"/>
      <c r="P17" s="15" t="s">
        <v>27</v>
      </c>
      <c r="Q17" s="44" t="s">
        <v>46</v>
      </c>
      <c r="R17" s="9"/>
      <c r="S17" s="9"/>
      <c r="X17" s="9"/>
      <c r="Y17" s="9"/>
      <c r="Z17" s="9"/>
      <c r="AA17" s="9"/>
    </row>
    <row r="18" spans="3:27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11"/>
      <c r="N18" s="8" t="s">
        <v>15</v>
      </c>
      <c r="O18" s="9"/>
      <c r="P18" s="15" t="s">
        <v>28</v>
      </c>
      <c r="Q18" s="44" t="s">
        <v>47</v>
      </c>
      <c r="R18" s="9"/>
      <c r="S18" s="9"/>
      <c r="X18" s="9"/>
      <c r="Y18" s="9"/>
      <c r="Z18" s="9"/>
      <c r="AA18" s="9"/>
    </row>
    <row r="19" spans="3:27" x14ac:dyDescent="0.25">
      <c r="C19" s="9"/>
      <c r="D19" s="9"/>
      <c r="E19" s="9"/>
      <c r="F19" s="9"/>
      <c r="G19" s="9"/>
      <c r="H19" s="9"/>
      <c r="I19" s="9"/>
      <c r="J19" s="9"/>
      <c r="K19" s="9"/>
      <c r="L19" s="9"/>
      <c r="M19" s="11"/>
      <c r="N19" s="8" t="s">
        <v>15</v>
      </c>
      <c r="O19" s="9"/>
      <c r="P19" s="15" t="s">
        <v>29</v>
      </c>
      <c r="Q19" s="44" t="str">
        <f>"= sqrt[ (2) / " &amp; E15 &amp; " ]"</f>
        <v>= sqrt[ (2) / 10680 ]</v>
      </c>
      <c r="R19" s="9"/>
      <c r="S19" s="80" t="s">
        <v>72</v>
      </c>
      <c r="X19" s="9"/>
      <c r="Y19" s="9"/>
      <c r="Z19" s="9"/>
      <c r="AA19" s="9"/>
    </row>
    <row r="20" spans="3:27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  <c r="N20" s="8" t="s">
        <v>15</v>
      </c>
      <c r="O20" s="9"/>
      <c r="P20" s="15" t="s">
        <v>60</v>
      </c>
      <c r="Q20" s="44" t="s">
        <v>73</v>
      </c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3:27" x14ac:dyDescent="0.25">
      <c r="C21" s="9"/>
      <c r="D21" s="9"/>
      <c r="E21" s="9"/>
      <c r="F21" s="9"/>
      <c r="G21" s="9"/>
      <c r="H21" s="9"/>
      <c r="I21" s="9"/>
      <c r="J21" s="9"/>
      <c r="K21" s="9"/>
      <c r="L21" s="9"/>
      <c r="M21" s="11"/>
      <c r="N21" s="8" t="s">
        <v>15</v>
      </c>
      <c r="O21" s="9"/>
      <c r="P21" s="81" t="s">
        <v>74</v>
      </c>
      <c r="Q21" s="82" t="s">
        <v>75</v>
      </c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3:27" x14ac:dyDescent="0.25">
      <c r="C22" s="9"/>
      <c r="D22" s="9"/>
      <c r="E22" s="9"/>
      <c r="F22" s="9"/>
      <c r="G22" s="9"/>
      <c r="H22" s="9"/>
      <c r="I22" s="9"/>
      <c r="J22" s="9"/>
      <c r="K22" s="9"/>
      <c r="L22" s="9"/>
      <c r="M22" s="11"/>
      <c r="N22" s="8" t="s">
        <v>15</v>
      </c>
      <c r="O22" s="9"/>
      <c r="P22" s="83" t="s">
        <v>61</v>
      </c>
      <c r="Q22" s="84" t="s">
        <v>76</v>
      </c>
      <c r="R22" s="85"/>
      <c r="S22" s="9"/>
      <c r="T22" s="9"/>
      <c r="U22" s="9"/>
      <c r="V22" s="9"/>
      <c r="W22" s="9"/>
      <c r="X22" s="9"/>
      <c r="Y22" s="9"/>
      <c r="Z22" s="9"/>
      <c r="AA22" s="9"/>
    </row>
    <row r="23" spans="3:27" x14ac:dyDescent="0.25">
      <c r="C23" s="9"/>
      <c r="D23" s="9"/>
      <c r="E23" s="9"/>
      <c r="F23" s="9"/>
      <c r="G23" s="9"/>
      <c r="H23" s="9"/>
      <c r="I23" s="9"/>
      <c r="J23" s="9"/>
      <c r="K23" s="9"/>
      <c r="L23" s="9"/>
      <c r="M23" s="11"/>
      <c r="N23" s="8" t="s">
        <v>15</v>
      </c>
      <c r="O23" s="9"/>
      <c r="P23" s="86" t="s">
        <v>62</v>
      </c>
      <c r="Q23" s="44" t="s">
        <v>77</v>
      </c>
      <c r="U23" s="87" t="s">
        <v>78</v>
      </c>
      <c r="V23" s="88" t="s">
        <v>79</v>
      </c>
      <c r="Y23" s="9"/>
      <c r="Z23" s="9"/>
      <c r="AA23" s="9"/>
    </row>
    <row r="24" spans="3:27" x14ac:dyDescent="0.25">
      <c r="C24" s="9"/>
      <c r="D24" s="9"/>
      <c r="E24" s="9"/>
      <c r="F24" s="9"/>
      <c r="G24" s="9"/>
      <c r="H24" s="9"/>
      <c r="I24" s="9"/>
      <c r="J24" s="9"/>
      <c r="K24" s="9"/>
      <c r="L24" s="9"/>
      <c r="M24" s="11"/>
      <c r="N24" s="8" t="s">
        <v>15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3:27" x14ac:dyDescent="0.25">
      <c r="C25" s="9"/>
      <c r="D25" s="9"/>
      <c r="E25" s="9"/>
      <c r="F25" s="9"/>
      <c r="G25" s="9"/>
      <c r="H25" s="9"/>
      <c r="I25" s="9"/>
      <c r="J25" s="9"/>
      <c r="K25" s="9"/>
      <c r="L25" s="9"/>
      <c r="M25" s="11"/>
      <c r="N25" s="8" t="s">
        <v>15</v>
      </c>
      <c r="O25" s="89" t="s">
        <v>80</v>
      </c>
      <c r="P25" s="9" t="s">
        <v>81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3:27" x14ac:dyDescent="0.25">
      <c r="C26" s="9"/>
      <c r="D26" s="9"/>
      <c r="E26" s="9"/>
      <c r="F26" s="9"/>
      <c r="G26" s="9"/>
      <c r="H26" s="9"/>
      <c r="I26" s="9"/>
      <c r="J26" s="9"/>
      <c r="K26" s="9"/>
      <c r="L26" s="9"/>
      <c r="M26" s="11"/>
      <c r="N26" s="8" t="s">
        <v>15</v>
      </c>
      <c r="O26" s="9"/>
      <c r="P26" s="90" t="s">
        <v>82</v>
      </c>
      <c r="Q26" s="9" t="s">
        <v>83</v>
      </c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3:27" x14ac:dyDescent="0.25">
      <c r="C27" s="9"/>
      <c r="D27" s="9"/>
      <c r="E27" s="9"/>
      <c r="F27" s="9"/>
      <c r="G27" s="9"/>
      <c r="H27" s="9"/>
      <c r="I27" s="9"/>
      <c r="J27" s="9"/>
      <c r="K27" s="9"/>
      <c r="L27" s="9"/>
      <c r="M27" s="11"/>
      <c r="N27" s="8" t="s">
        <v>15</v>
      </c>
      <c r="O27" s="9"/>
      <c r="P27" s="90" t="s">
        <v>82</v>
      </c>
      <c r="Q27" s="9" t="s">
        <v>84</v>
      </c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3:27" x14ac:dyDescent="0.25">
      <c r="C28" s="9"/>
      <c r="D28" s="9"/>
      <c r="E28" s="9"/>
      <c r="F28" s="9"/>
      <c r="G28" s="9"/>
      <c r="H28" s="9"/>
      <c r="I28" s="9"/>
      <c r="J28" s="9"/>
      <c r="K28" s="9"/>
      <c r="L28" s="9"/>
      <c r="M28" s="11"/>
      <c r="N28" s="8" t="s">
        <v>15</v>
      </c>
      <c r="O28" s="9"/>
      <c r="T28" s="9"/>
      <c r="U28" s="9"/>
      <c r="V28" s="9"/>
      <c r="W28" s="9"/>
      <c r="X28" s="9"/>
      <c r="Y28" s="9"/>
      <c r="Z28" s="9"/>
      <c r="AA28" s="9"/>
    </row>
    <row r="29" spans="3:27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11"/>
      <c r="N29" s="8" t="s">
        <v>15</v>
      </c>
      <c r="O29" s="9"/>
      <c r="P29" s="15" t="s">
        <v>24</v>
      </c>
      <c r="Q29" s="15" t="s">
        <v>85</v>
      </c>
      <c r="R29" s="15" t="s">
        <v>86</v>
      </c>
      <c r="S29" s="15" t="s">
        <v>87</v>
      </c>
      <c r="T29" s="9"/>
      <c r="U29" s="91" t="s">
        <v>88</v>
      </c>
      <c r="V29" s="92" t="s">
        <v>89</v>
      </c>
      <c r="W29" s="9"/>
      <c r="X29" s="9"/>
      <c r="Y29" s="9"/>
      <c r="Z29" s="9"/>
      <c r="AA29" s="9"/>
    </row>
    <row r="30" spans="3:27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11"/>
      <c r="N30" s="8" t="s">
        <v>15</v>
      </c>
      <c r="O30" s="9"/>
      <c r="P30" s="16" t="s">
        <v>30</v>
      </c>
      <c r="Q30" s="93" t="s">
        <v>63</v>
      </c>
      <c r="R30" s="94"/>
      <c r="S30" s="95" t="s">
        <v>90</v>
      </c>
      <c r="T30" s="9"/>
      <c r="U30" s="96" t="s">
        <v>90</v>
      </c>
      <c r="V30" s="9"/>
      <c r="W30" s="9"/>
      <c r="X30" s="9"/>
      <c r="Y30" s="9"/>
      <c r="Z30" s="9"/>
      <c r="AA30" s="9"/>
    </row>
    <row r="31" spans="3:27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11"/>
      <c r="N31" s="8" t="s">
        <v>15</v>
      </c>
      <c r="O31" s="9"/>
      <c r="P31" s="21" t="s">
        <v>32</v>
      </c>
      <c r="Q31" s="24" t="s">
        <v>64</v>
      </c>
      <c r="R31" s="97"/>
      <c r="S31" s="98" t="s">
        <v>91</v>
      </c>
      <c r="T31" s="9"/>
      <c r="U31" s="99" t="s">
        <v>91</v>
      </c>
      <c r="V31" s="9"/>
      <c r="W31" s="9"/>
      <c r="X31" s="9"/>
      <c r="Y31" s="9"/>
      <c r="Z31" s="9"/>
      <c r="AA31" s="9"/>
    </row>
    <row r="32" spans="3:27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11"/>
      <c r="N32" s="8" t="s">
        <v>15</v>
      </c>
      <c r="O32" s="9"/>
      <c r="P32" s="25" t="s">
        <v>36</v>
      </c>
      <c r="Q32" s="28" t="s">
        <v>92</v>
      </c>
      <c r="R32" s="26" t="s">
        <v>90</v>
      </c>
      <c r="S32" s="100" t="s">
        <v>93</v>
      </c>
      <c r="T32" s="9"/>
      <c r="U32" s="101" t="s">
        <v>93</v>
      </c>
      <c r="V32" s="9"/>
      <c r="W32" s="9"/>
      <c r="X32" s="9"/>
      <c r="Y32" s="9"/>
      <c r="Z32" s="9"/>
      <c r="AA32" s="9"/>
    </row>
    <row r="33" spans="1:27" x14ac:dyDescent="0.25">
      <c r="C33" s="9"/>
      <c r="D33" s="9"/>
      <c r="E33" s="9"/>
      <c r="F33" s="9"/>
      <c r="G33" s="9"/>
      <c r="H33" s="9"/>
      <c r="I33" s="9"/>
      <c r="J33" s="9"/>
      <c r="K33" s="9"/>
      <c r="L33" s="9"/>
      <c r="M33" s="11"/>
      <c r="N33" s="8" t="s">
        <v>15</v>
      </c>
      <c r="O33" s="9"/>
      <c r="P33" s="21" t="s">
        <v>41</v>
      </c>
      <c r="Q33" s="102">
        <f>X12/X15</f>
        <v>1.0304480779375595</v>
      </c>
      <c r="R33" s="103">
        <f>Q33/V12-1</f>
        <v>3.0448077937559548E-2</v>
      </c>
      <c r="S33" s="104">
        <f>(1+R33)/(1+R36)-1</f>
        <v>-6.5246020399704729E-2</v>
      </c>
      <c r="T33" s="9"/>
      <c r="U33" s="105">
        <f>Q33/W12-1</f>
        <v>-6.5246020399704729E-2</v>
      </c>
      <c r="V33" s="80" t="s">
        <v>94</v>
      </c>
      <c r="W33" s="9"/>
      <c r="X33" s="9"/>
      <c r="Y33" s="9"/>
      <c r="Z33" s="9"/>
      <c r="AA33" s="9"/>
    </row>
    <row r="34" spans="1:27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11"/>
      <c r="N34" s="8" t="s">
        <v>15</v>
      </c>
      <c r="O34" s="9"/>
      <c r="P34" s="21" t="s">
        <v>42</v>
      </c>
      <c r="Q34" s="102">
        <f>X13/X15</f>
        <v>0.57950366157674915</v>
      </c>
      <c r="R34" s="103">
        <f>Q34/V13-1</f>
        <v>0.28778591461499814</v>
      </c>
      <c r="S34" s="104">
        <f>(1+R34)/(1+R36)-1</f>
        <v>0.16819375408890624</v>
      </c>
      <c r="T34" s="9"/>
      <c r="U34" s="105">
        <f>Q34/W13-1</f>
        <v>0.16819375408890647</v>
      </c>
      <c r="V34" s="80" t="s">
        <v>95</v>
      </c>
      <c r="W34" s="9"/>
      <c r="X34" s="9"/>
      <c r="Y34" s="9"/>
      <c r="Z34" s="9"/>
      <c r="AA34" s="9"/>
    </row>
    <row r="35" spans="1:27" x14ac:dyDescent="0.25">
      <c r="C35" s="9"/>
      <c r="D35" s="9"/>
      <c r="E35" s="9"/>
      <c r="F35" s="9"/>
      <c r="G35" s="9"/>
      <c r="H35" s="9"/>
      <c r="I35" s="9"/>
      <c r="J35" s="9"/>
      <c r="K35" s="9"/>
      <c r="L35" s="9"/>
      <c r="M35" s="11"/>
      <c r="N35" s="8" t="s">
        <v>15</v>
      </c>
      <c r="O35" s="9"/>
      <c r="P35" s="25" t="s">
        <v>43</v>
      </c>
      <c r="Q35" s="106">
        <f>X14/X15</f>
        <v>1.639354024462393</v>
      </c>
      <c r="R35" s="107">
        <f>Q35/V14-1</f>
        <v>5.7647757717672832E-2</v>
      </c>
      <c r="S35" s="108">
        <f>(1+R35)/(1+R36)-1</f>
        <v>-4.0572279468281236E-2</v>
      </c>
      <c r="T35" s="9"/>
      <c r="U35" s="109">
        <f>Q35/W14-1</f>
        <v>-4.0572279468281236E-2</v>
      </c>
      <c r="V35" s="80" t="s">
        <v>96</v>
      </c>
      <c r="W35" s="9"/>
      <c r="X35" s="9"/>
      <c r="Y35" s="9"/>
      <c r="Z35" s="9"/>
      <c r="AA35" s="9"/>
    </row>
    <row r="36" spans="1:27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11"/>
      <c r="N36" s="8" t="s">
        <v>15</v>
      </c>
      <c r="O36" s="9"/>
      <c r="P36" s="38" t="s">
        <v>44</v>
      </c>
      <c r="Q36" s="106">
        <f>X15/X15</f>
        <v>1</v>
      </c>
      <c r="R36" s="107">
        <f>Q36/V15-1</f>
        <v>0.10237356612077053</v>
      </c>
      <c r="S36" s="110">
        <f>(1+R36)/(1+R36)-1</f>
        <v>0</v>
      </c>
      <c r="T36" s="9"/>
      <c r="U36" s="111">
        <f>Q36/W15-1</f>
        <v>0</v>
      </c>
      <c r="V36" s="80"/>
      <c r="W36" s="9"/>
      <c r="X36" s="9"/>
      <c r="Y36" s="9"/>
      <c r="Z36" s="9"/>
      <c r="AA36" s="9"/>
    </row>
    <row r="37" spans="1:27" x14ac:dyDescent="0.25">
      <c r="C37" s="9"/>
      <c r="D37" s="9"/>
      <c r="E37" s="9"/>
      <c r="F37" s="9"/>
      <c r="G37" s="9"/>
      <c r="H37" s="9"/>
      <c r="I37" s="9"/>
      <c r="J37" s="9"/>
      <c r="K37" s="9"/>
      <c r="L37" s="9"/>
      <c r="M37" s="11"/>
      <c r="N37" s="8" t="s">
        <v>15</v>
      </c>
      <c r="O37" s="9"/>
      <c r="P37" s="9"/>
      <c r="Q37" s="9"/>
      <c r="R37" s="9"/>
      <c r="S37" s="43" t="s">
        <v>45</v>
      </c>
      <c r="T37" s="9"/>
      <c r="U37" s="9"/>
      <c r="V37" s="9"/>
      <c r="W37" s="9"/>
      <c r="X37" s="9"/>
      <c r="Y37" s="9"/>
      <c r="Z37" s="9"/>
      <c r="AA37" s="9"/>
    </row>
    <row r="38" spans="1:27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11"/>
      <c r="N38" s="8" t="s">
        <v>15</v>
      </c>
      <c r="O38" s="9"/>
      <c r="P38" s="15" t="s">
        <v>85</v>
      </c>
      <c r="Q38" s="44" t="s">
        <v>97</v>
      </c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27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8" t="s">
        <v>15</v>
      </c>
      <c r="O39" s="9"/>
      <c r="P39" s="15" t="s">
        <v>86</v>
      </c>
      <c r="Q39" s="44" t="s">
        <v>98</v>
      </c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1:27" x14ac:dyDescent="0.25">
      <c r="N40" s="8" t="s">
        <v>15</v>
      </c>
      <c r="O40" s="9"/>
      <c r="P40" s="112" t="s">
        <v>87</v>
      </c>
      <c r="Q40" s="113" t="s">
        <v>99</v>
      </c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7" x14ac:dyDescent="0.25">
      <c r="N41" s="8" t="s">
        <v>15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 x14ac:dyDescent="0.25">
      <c r="N42" s="8" t="s">
        <v>15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x14ac:dyDescent="0.25">
      <c r="N43" s="8" t="s">
        <v>15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x14ac:dyDescent="0.25">
      <c r="N44" s="8" t="s">
        <v>15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 x14ac:dyDescent="0.25">
      <c r="N45" s="8" t="s">
        <v>15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27" x14ac:dyDescent="0.25">
      <c r="N46" s="8" t="s">
        <v>15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x14ac:dyDescent="0.25">
      <c r="N47" s="8" t="s">
        <v>15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 x14ac:dyDescent="0.25">
      <c r="N48" s="8" t="s">
        <v>15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14:27" x14ac:dyDescent="0.25">
      <c r="N49" s="8" t="s">
        <v>15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4:27" x14ac:dyDescent="0.25">
      <c r="N50" s="8" t="s">
        <v>15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14:27" x14ac:dyDescent="0.25">
      <c r="N51" s="8" t="s">
        <v>15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4:27" x14ac:dyDescent="0.25">
      <c r="N52" s="8" t="s">
        <v>15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4:27" x14ac:dyDescent="0.25">
      <c r="N53" s="8" t="s">
        <v>15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4:27" x14ac:dyDescent="0.25">
      <c r="N54" s="8" t="s">
        <v>15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4:27" x14ac:dyDescent="0.25">
      <c r="N55" s="8" t="s">
        <v>15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14:27" x14ac:dyDescent="0.25">
      <c r="N56" s="8" t="s">
        <v>15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4:27" x14ac:dyDescent="0.25">
      <c r="N57" s="8" t="s">
        <v>15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4:27" x14ac:dyDescent="0.25">
      <c r="N58" s="8" t="s">
        <v>15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4:27" x14ac:dyDescent="0.25">
      <c r="N59" s="8" t="s">
        <v>15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7" width="9.140625" style="6" customWidth="1"/>
    <col min="18" max="18" width="9.7109375" style="6" customWidth="1"/>
    <col min="19" max="23" width="9.140625" style="6" customWidth="1"/>
    <col min="24" max="24" width="9.140625" style="6"/>
    <col min="25" max="25" width="9.140625" style="6" customWidth="1"/>
    <col min="26" max="26" width="9.140625" style="6"/>
    <col min="27" max="27" width="8.7109375" style="6" customWidth="1"/>
    <col min="28" max="16384" width="9.140625" style="6"/>
  </cols>
  <sheetData>
    <row r="1" spans="1:27" x14ac:dyDescent="0.25">
      <c r="A1" s="5" t="s">
        <v>12</v>
      </c>
      <c r="C1" t="s">
        <v>13</v>
      </c>
      <c r="D1" s="7"/>
      <c r="E1" s="7"/>
      <c r="L1" s="189" t="s">
        <v>14</v>
      </c>
      <c r="M1" s="189"/>
      <c r="N1" s="8" t="s">
        <v>15</v>
      </c>
    </row>
    <row r="2" spans="1:27" x14ac:dyDescent="0.25">
      <c r="A2" s="5" t="s">
        <v>16</v>
      </c>
      <c r="C2" s="6" t="s">
        <v>145</v>
      </c>
      <c r="N2" s="8" t="s">
        <v>15</v>
      </c>
    </row>
    <row r="3" spans="1:27" x14ac:dyDescent="0.25">
      <c r="A3" s="5" t="s">
        <v>17</v>
      </c>
      <c r="C3" s="6" t="s">
        <v>7</v>
      </c>
      <c r="N3" s="8" t="s">
        <v>15</v>
      </c>
      <c r="O3" s="13" t="s">
        <v>21</v>
      </c>
      <c r="P3" s="6" t="s">
        <v>22</v>
      </c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 t="s">
        <v>15</v>
      </c>
    </row>
    <row r="5" spans="1:27" x14ac:dyDescent="0.25">
      <c r="A5" s="12" t="s">
        <v>19</v>
      </c>
      <c r="C5" s="9" t="s">
        <v>23</v>
      </c>
      <c r="D5" s="9"/>
      <c r="E5" s="9"/>
      <c r="F5" s="9"/>
      <c r="G5" s="9"/>
      <c r="H5" s="9"/>
      <c r="I5" s="9"/>
      <c r="J5" s="9"/>
      <c r="K5" s="14">
        <v>1</v>
      </c>
      <c r="L5" s="9"/>
      <c r="M5" s="11"/>
      <c r="N5" s="8" t="s">
        <v>15</v>
      </c>
      <c r="O5" s="9"/>
      <c r="P5" s="15" t="s">
        <v>24</v>
      </c>
      <c r="Q5" s="15" t="s">
        <v>25</v>
      </c>
      <c r="R5" s="15" t="s">
        <v>26</v>
      </c>
      <c r="S5" s="15" t="s">
        <v>27</v>
      </c>
      <c r="T5" s="15" t="s">
        <v>28</v>
      </c>
      <c r="U5" s="15" t="s">
        <v>29</v>
      </c>
      <c r="V5" s="15" t="s">
        <v>60</v>
      </c>
      <c r="W5" s="15" t="s">
        <v>61</v>
      </c>
      <c r="X5" s="9"/>
      <c r="Y5" s="9"/>
      <c r="Z5" s="9"/>
      <c r="AA5" s="9"/>
    </row>
    <row r="6" spans="1:27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8" t="s">
        <v>15</v>
      </c>
      <c r="O6" s="9"/>
      <c r="P6" s="16" t="s">
        <v>30</v>
      </c>
      <c r="Q6" s="17"/>
      <c r="R6" s="18"/>
      <c r="S6" s="19" t="s">
        <v>35</v>
      </c>
      <c r="T6" s="114" t="s">
        <v>100</v>
      </c>
      <c r="U6" s="115"/>
      <c r="V6" s="124"/>
      <c r="W6" s="20" t="s">
        <v>31</v>
      </c>
      <c r="X6" s="9"/>
      <c r="Y6" s="9"/>
      <c r="Z6" s="9"/>
      <c r="AA6" s="9"/>
    </row>
    <row r="7" spans="1:27" x14ac:dyDescent="0.25">
      <c r="C7" s="9"/>
      <c r="D7" s="9"/>
      <c r="E7" s="9"/>
      <c r="F7" s="9"/>
      <c r="G7" s="9"/>
      <c r="H7" s="9"/>
      <c r="I7" s="9"/>
      <c r="J7" s="9"/>
      <c r="K7" s="9"/>
      <c r="L7" s="9"/>
      <c r="M7" s="11"/>
      <c r="N7" s="8" t="s">
        <v>15</v>
      </c>
      <c r="O7" s="9"/>
      <c r="P7" s="21" t="s">
        <v>32</v>
      </c>
      <c r="Q7" s="22"/>
      <c r="R7" s="23" t="s">
        <v>33</v>
      </c>
      <c r="S7" s="24" t="s">
        <v>153</v>
      </c>
      <c r="T7" s="22" t="s">
        <v>35</v>
      </c>
      <c r="U7" s="54" t="s">
        <v>59</v>
      </c>
      <c r="V7" s="60" t="s">
        <v>35</v>
      </c>
      <c r="W7" s="23" t="s">
        <v>35</v>
      </c>
      <c r="X7" s="9"/>
      <c r="Y7" s="9"/>
      <c r="Z7" s="9"/>
      <c r="AA7" s="9"/>
    </row>
    <row r="8" spans="1:27" x14ac:dyDescent="0.25">
      <c r="A8" s="12" t="s">
        <v>18</v>
      </c>
      <c r="B8" s="11"/>
      <c r="C8" s="16" t="s">
        <v>30</v>
      </c>
      <c r="D8" s="17"/>
      <c r="E8" s="18"/>
      <c r="F8" s="49"/>
      <c r="G8" s="9"/>
      <c r="H8" s="9"/>
      <c r="I8" s="9"/>
      <c r="J8" s="9"/>
      <c r="K8" s="11"/>
      <c r="L8" s="11"/>
      <c r="M8" s="11"/>
      <c r="N8" s="8" t="s">
        <v>15</v>
      </c>
      <c r="O8" s="9"/>
      <c r="P8" s="25" t="s">
        <v>36</v>
      </c>
      <c r="Q8" s="26" t="s">
        <v>152</v>
      </c>
      <c r="R8" s="27" t="s">
        <v>38</v>
      </c>
      <c r="S8" s="28" t="s">
        <v>154</v>
      </c>
      <c r="T8" s="26" t="s">
        <v>40</v>
      </c>
      <c r="U8" s="58" t="s">
        <v>40</v>
      </c>
      <c r="V8" s="68" t="s">
        <v>40</v>
      </c>
      <c r="W8" s="27" t="s">
        <v>40</v>
      </c>
      <c r="X8" s="9"/>
      <c r="Y8" s="9"/>
      <c r="Z8" s="9"/>
      <c r="AA8" s="9"/>
    </row>
    <row r="9" spans="1:27" x14ac:dyDescent="0.25">
      <c r="A9" s="11"/>
      <c r="B9" s="11"/>
      <c r="C9" s="21" t="s">
        <v>32</v>
      </c>
      <c r="D9" s="22"/>
      <c r="E9" s="23" t="s">
        <v>33</v>
      </c>
      <c r="F9" s="21" t="s">
        <v>59</v>
      </c>
      <c r="G9" s="9"/>
      <c r="H9" s="9"/>
      <c r="I9" s="9"/>
      <c r="J9" s="9"/>
      <c r="K9" s="11"/>
      <c r="L9" s="11"/>
      <c r="M9" s="11"/>
      <c r="N9" s="8" t="s">
        <v>15</v>
      </c>
      <c r="O9" s="9"/>
      <c r="P9" s="21" t="s">
        <v>41</v>
      </c>
      <c r="Q9" s="29">
        <f t="shared" ref="Q9:R11" si="0">D11</f>
        <v>17900</v>
      </c>
      <c r="R9" s="30">
        <f t="shared" si="0"/>
        <v>16110</v>
      </c>
      <c r="S9" s="116">
        <f>R9/Q9</f>
        <v>0.9</v>
      </c>
      <c r="T9" s="31">
        <f>S9/S12</f>
        <v>1.1201428495282768</v>
      </c>
      <c r="U9" s="117">
        <f>F11</f>
        <v>1</v>
      </c>
      <c r="V9" s="118">
        <f>U9*T9</f>
        <v>1.1201428495282768</v>
      </c>
      <c r="W9" s="32">
        <f>V9/V18</f>
        <v>1</v>
      </c>
      <c r="X9" s="33" t="str">
        <f>IF(K5=1,"  &lt;==  base level","")</f>
        <v xml:space="preserve">  &lt;==  base level</v>
      </c>
      <c r="Y9" s="9"/>
      <c r="Z9" s="9"/>
      <c r="AA9" s="9"/>
    </row>
    <row r="10" spans="1:27" x14ac:dyDescent="0.25">
      <c r="A10" s="11"/>
      <c r="B10" s="11"/>
      <c r="C10" s="25" t="s">
        <v>36</v>
      </c>
      <c r="D10" s="26" t="s">
        <v>152</v>
      </c>
      <c r="E10" s="27" t="s">
        <v>38</v>
      </c>
      <c r="F10" s="25" t="s">
        <v>40</v>
      </c>
      <c r="G10" s="9"/>
      <c r="H10" s="9"/>
      <c r="I10" s="9"/>
      <c r="J10" s="9"/>
      <c r="K10" s="11"/>
      <c r="L10" s="11"/>
      <c r="M10" s="11"/>
      <c r="N10" s="8" t="s">
        <v>15</v>
      </c>
      <c r="O10" s="9"/>
      <c r="P10" s="21" t="s">
        <v>42</v>
      </c>
      <c r="Q10" s="29">
        <f t="shared" si="0"/>
        <v>17200</v>
      </c>
      <c r="R10" s="30">
        <f t="shared" si="0"/>
        <v>14104</v>
      </c>
      <c r="S10" s="116">
        <f>R10/Q10</f>
        <v>0.82</v>
      </c>
      <c r="T10" s="31">
        <f>S10/S12</f>
        <v>1.0205745962368744</v>
      </c>
      <c r="U10" s="117">
        <f>F12</f>
        <v>0.48</v>
      </c>
      <c r="V10" s="118">
        <f>U10*T10</f>
        <v>0.48987580619369969</v>
      </c>
      <c r="W10" s="32">
        <f>V10/V18</f>
        <v>0.4373333333333333</v>
      </c>
      <c r="X10" s="33" t="str">
        <f>IF(K5=2,"  &lt;==  base level","")</f>
        <v/>
      </c>
      <c r="Y10" s="9"/>
      <c r="Z10" s="9"/>
      <c r="AA10" s="9"/>
    </row>
    <row r="11" spans="1:27" x14ac:dyDescent="0.25">
      <c r="A11" s="11"/>
      <c r="B11" s="11"/>
      <c r="C11" s="21">
        <v>1</v>
      </c>
      <c r="D11" s="29">
        <v>17900</v>
      </c>
      <c r="E11" s="30">
        <v>16110</v>
      </c>
      <c r="F11" s="56">
        <v>1</v>
      </c>
      <c r="G11" s="9"/>
      <c r="H11" s="9"/>
      <c r="I11" s="9"/>
      <c r="J11" s="9"/>
      <c r="K11" s="11"/>
      <c r="L11" s="11"/>
      <c r="M11" s="11"/>
      <c r="N11" s="8" t="s">
        <v>15</v>
      </c>
      <c r="O11" s="9"/>
      <c r="P11" s="25" t="s">
        <v>43</v>
      </c>
      <c r="Q11" s="34">
        <f t="shared" si="0"/>
        <v>11600</v>
      </c>
      <c r="R11" s="35">
        <f t="shared" si="0"/>
        <v>7308</v>
      </c>
      <c r="S11" s="119">
        <f>IFERROR(R11/Q11,0)</f>
        <v>0.63</v>
      </c>
      <c r="T11" s="36">
        <f>IFERROR(S11/S12,0)</f>
        <v>0.78409999466979374</v>
      </c>
      <c r="U11" s="117">
        <f>F13</f>
        <v>1.2</v>
      </c>
      <c r="V11" s="118">
        <f>U11*T11</f>
        <v>0.94091999360375245</v>
      </c>
      <c r="W11" s="32">
        <f>V11/V18</f>
        <v>0.84</v>
      </c>
      <c r="X11" s="33" t="str">
        <f>IF(K5=3,"  &lt;==   base level","")</f>
        <v/>
      </c>
      <c r="Y11" s="9"/>
      <c r="Z11" s="9"/>
      <c r="AA11" s="9"/>
    </row>
    <row r="12" spans="1:27" x14ac:dyDescent="0.25">
      <c r="A12" s="12"/>
      <c r="B12" s="11"/>
      <c r="C12" s="21">
        <v>2</v>
      </c>
      <c r="D12" s="29">
        <v>17200</v>
      </c>
      <c r="E12" s="30">
        <v>14104</v>
      </c>
      <c r="F12" s="56">
        <v>0.48</v>
      </c>
      <c r="G12" s="9"/>
      <c r="H12" s="9"/>
      <c r="I12" s="9"/>
      <c r="J12" s="9"/>
      <c r="K12" s="11"/>
      <c r="L12" s="11"/>
      <c r="M12" s="11"/>
      <c r="N12" s="8" t="s">
        <v>15</v>
      </c>
      <c r="O12" s="9"/>
      <c r="P12" s="38" t="s">
        <v>44</v>
      </c>
      <c r="Q12" s="39">
        <f>SUM(Q9:Q11)</f>
        <v>46700</v>
      </c>
      <c r="R12" s="40">
        <f>SUM(R9:R11)</f>
        <v>37522</v>
      </c>
      <c r="S12" s="120">
        <f>R12/Q12</f>
        <v>0.80346895074946467</v>
      </c>
      <c r="T12" s="41">
        <f>S12/S12</f>
        <v>1</v>
      </c>
      <c r="U12" s="121" t="s">
        <v>69</v>
      </c>
      <c r="V12" s="122" t="s">
        <v>69</v>
      </c>
      <c r="W12" s="123" t="s">
        <v>69</v>
      </c>
      <c r="X12" s="9"/>
      <c r="Y12" s="9"/>
      <c r="Z12" s="9"/>
      <c r="AA12" s="9"/>
    </row>
    <row r="13" spans="1:27" x14ac:dyDescent="0.25">
      <c r="A13" s="11"/>
      <c r="B13" s="11"/>
      <c r="C13" s="25">
        <v>3</v>
      </c>
      <c r="D13" s="34">
        <v>11600</v>
      </c>
      <c r="E13" s="35">
        <v>7308</v>
      </c>
      <c r="F13" s="67">
        <v>1.2</v>
      </c>
      <c r="G13" s="9"/>
      <c r="H13" s="9"/>
      <c r="I13" s="9"/>
      <c r="J13" s="9"/>
      <c r="K13" s="11"/>
      <c r="L13" s="11"/>
      <c r="M13" s="11"/>
      <c r="N13" s="8" t="s">
        <v>15</v>
      </c>
      <c r="O13" s="9"/>
      <c r="P13" s="9"/>
      <c r="Q13" s="9"/>
      <c r="R13" s="9"/>
      <c r="S13" s="9"/>
      <c r="T13" s="9"/>
      <c r="W13" s="43" t="s">
        <v>45</v>
      </c>
      <c r="X13" s="9"/>
      <c r="Y13" s="9"/>
      <c r="Z13" s="9"/>
      <c r="AA13" s="9"/>
    </row>
    <row r="14" spans="1:27" x14ac:dyDescent="0.25">
      <c r="A14" s="11"/>
      <c r="B14" s="11"/>
      <c r="C14" s="9"/>
      <c r="D14" s="9"/>
      <c r="E14" s="9"/>
      <c r="F14" s="9"/>
      <c r="G14" s="9"/>
      <c r="H14" s="9"/>
      <c r="I14" s="9"/>
      <c r="J14" s="9"/>
      <c r="K14" s="11"/>
      <c r="L14" s="11"/>
      <c r="M14" s="11"/>
      <c r="N14" s="8" t="s">
        <v>15</v>
      </c>
      <c r="O14" s="9"/>
      <c r="P14" s="15" t="s">
        <v>27</v>
      </c>
      <c r="Q14" s="44" t="s">
        <v>46</v>
      </c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5">
      <c r="C15" s="9"/>
      <c r="D15" s="9"/>
      <c r="E15" s="9"/>
      <c r="F15" s="9"/>
      <c r="G15" s="9"/>
      <c r="H15" s="9"/>
      <c r="I15" s="9"/>
      <c r="J15" s="9"/>
      <c r="K15" s="9"/>
      <c r="L15" s="9"/>
      <c r="M15" s="11"/>
      <c r="N15" s="8" t="s">
        <v>15</v>
      </c>
      <c r="O15" s="9"/>
      <c r="P15" s="15" t="s">
        <v>28</v>
      </c>
      <c r="Q15" s="44" t="s">
        <v>47</v>
      </c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5">
      <c r="C16" s="9"/>
      <c r="D16" s="9"/>
      <c r="E16" s="9"/>
      <c r="F16" s="9"/>
      <c r="G16" s="9"/>
      <c r="H16" s="9"/>
      <c r="I16" s="9"/>
      <c r="J16" s="9"/>
      <c r="K16" s="9"/>
      <c r="L16" s="9"/>
      <c r="M16" s="11"/>
      <c r="N16" s="8" t="s">
        <v>15</v>
      </c>
      <c r="O16" s="9"/>
      <c r="P16" s="15" t="s">
        <v>29</v>
      </c>
      <c r="Q16" s="44" t="s">
        <v>102</v>
      </c>
      <c r="R16" s="9"/>
      <c r="W16" s="9"/>
      <c r="X16" s="9"/>
      <c r="Y16" s="9"/>
      <c r="Z16" s="9"/>
      <c r="AA16" s="9"/>
    </row>
    <row r="17" spans="3:27" x14ac:dyDescent="0.25">
      <c r="C17" s="9"/>
      <c r="D17" s="9"/>
      <c r="E17" s="9"/>
      <c r="F17" s="9"/>
      <c r="G17" s="9"/>
      <c r="H17" s="9"/>
      <c r="I17" s="9"/>
      <c r="J17" s="9"/>
      <c r="K17" s="9"/>
      <c r="L17" s="9"/>
      <c r="M17" s="11"/>
      <c r="N17" s="8" t="s">
        <v>15</v>
      </c>
      <c r="O17" s="9"/>
      <c r="P17" s="15" t="s">
        <v>60</v>
      </c>
      <c r="Q17" s="44" t="s">
        <v>101</v>
      </c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3:27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11"/>
      <c r="N18" s="8" t="s">
        <v>15</v>
      </c>
      <c r="O18" s="9"/>
      <c r="P18" s="15" t="s">
        <v>61</v>
      </c>
      <c r="Q18" s="44" t="s">
        <v>103</v>
      </c>
      <c r="R18" s="9"/>
      <c r="S18" s="9"/>
      <c r="T18" s="9"/>
      <c r="U18" s="45" t="s">
        <v>104</v>
      </c>
      <c r="V18" s="46">
        <f>INDEX(V9:V11,K5)</f>
        <v>1.1201428495282768</v>
      </c>
      <c r="W18" s="9"/>
      <c r="X18" s="9"/>
      <c r="Y18" s="9"/>
      <c r="Z18" s="9"/>
      <c r="AA18" s="9"/>
    </row>
    <row r="19" spans="3:27" x14ac:dyDescent="0.25">
      <c r="C19" s="9"/>
      <c r="D19" s="9"/>
      <c r="E19" s="9"/>
      <c r="F19" s="9"/>
      <c r="G19" s="9"/>
      <c r="H19" s="9"/>
      <c r="I19" s="9"/>
      <c r="J19" s="9"/>
      <c r="K19" s="9"/>
      <c r="L19" s="9"/>
      <c r="M19" s="11"/>
      <c r="N19" s="8" t="s">
        <v>15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3:27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  <c r="N20" s="8" t="s">
        <v>15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3:27" x14ac:dyDescent="0.25">
      <c r="N21" s="8" t="s">
        <v>15</v>
      </c>
    </row>
    <row r="22" spans="3:27" x14ac:dyDescent="0.25">
      <c r="N22" s="8" t="s">
        <v>15</v>
      </c>
    </row>
    <row r="23" spans="3:27" x14ac:dyDescent="0.25">
      <c r="N23" s="8" t="s">
        <v>15</v>
      </c>
    </row>
    <row r="24" spans="3:27" x14ac:dyDescent="0.25">
      <c r="N24" s="8" t="s">
        <v>15</v>
      </c>
    </row>
    <row r="25" spans="3:27" x14ac:dyDescent="0.25">
      <c r="N25" s="8" t="s">
        <v>15</v>
      </c>
    </row>
    <row r="26" spans="3:27" x14ac:dyDescent="0.25">
      <c r="N26" s="8" t="s">
        <v>15</v>
      </c>
    </row>
    <row r="27" spans="3:27" x14ac:dyDescent="0.25">
      <c r="N27" s="8" t="s">
        <v>15</v>
      </c>
    </row>
    <row r="28" spans="3:27" x14ac:dyDescent="0.25">
      <c r="N28" s="8" t="s">
        <v>15</v>
      </c>
    </row>
    <row r="29" spans="3:27" x14ac:dyDescent="0.25">
      <c r="N29" s="8" t="s">
        <v>15</v>
      </c>
    </row>
    <row r="30" spans="3:27" x14ac:dyDescent="0.25">
      <c r="N30" s="8" t="s">
        <v>15</v>
      </c>
    </row>
    <row r="31" spans="3:27" x14ac:dyDescent="0.25">
      <c r="N31" s="8" t="s">
        <v>15</v>
      </c>
    </row>
    <row r="32" spans="3:27" x14ac:dyDescent="0.25">
      <c r="N32" s="8" t="s">
        <v>15</v>
      </c>
    </row>
    <row r="33" spans="14:14" x14ac:dyDescent="0.25">
      <c r="N33" s="8" t="s">
        <v>15</v>
      </c>
    </row>
    <row r="34" spans="14:14" x14ac:dyDescent="0.25">
      <c r="N34" s="8" t="s">
        <v>15</v>
      </c>
    </row>
    <row r="35" spans="14:14" x14ac:dyDescent="0.25">
      <c r="N35" s="8" t="s">
        <v>15</v>
      </c>
    </row>
    <row r="36" spans="14:14" x14ac:dyDescent="0.25">
      <c r="N36" s="8" t="s">
        <v>15</v>
      </c>
    </row>
    <row r="37" spans="14:14" x14ac:dyDescent="0.25">
      <c r="N37" s="8" t="s">
        <v>15</v>
      </c>
    </row>
    <row r="38" spans="14:14" x14ac:dyDescent="0.25">
      <c r="N38" s="8" t="s">
        <v>15</v>
      </c>
    </row>
    <row r="39" spans="14:14" x14ac:dyDescent="0.25">
      <c r="N39" s="8" t="s">
        <v>15</v>
      </c>
    </row>
    <row r="40" spans="14:14" x14ac:dyDescent="0.25">
      <c r="N40" s="8" t="s">
        <v>15</v>
      </c>
    </row>
    <row r="41" spans="14:14" x14ac:dyDescent="0.25">
      <c r="N41" s="8" t="s">
        <v>15</v>
      </c>
    </row>
    <row r="42" spans="14:14" x14ac:dyDescent="0.25">
      <c r="N42" s="8" t="s">
        <v>15</v>
      </c>
    </row>
    <row r="43" spans="14:14" x14ac:dyDescent="0.25">
      <c r="N43" s="8" t="s">
        <v>15</v>
      </c>
    </row>
    <row r="44" spans="14:14" x14ac:dyDescent="0.25">
      <c r="N44" s="8" t="s">
        <v>15</v>
      </c>
    </row>
    <row r="45" spans="14:14" x14ac:dyDescent="0.25">
      <c r="N45" s="8" t="s">
        <v>15</v>
      </c>
    </row>
    <row r="46" spans="14:14" x14ac:dyDescent="0.25">
      <c r="N46" s="8" t="s">
        <v>15</v>
      </c>
    </row>
    <row r="47" spans="14:14" x14ac:dyDescent="0.25">
      <c r="N47" s="8" t="s">
        <v>15</v>
      </c>
    </row>
    <row r="48" spans="14:14" x14ac:dyDescent="0.25">
      <c r="N48" s="8" t="s">
        <v>15</v>
      </c>
    </row>
    <row r="49" spans="14:14" x14ac:dyDescent="0.25">
      <c r="N49" s="8" t="s">
        <v>15</v>
      </c>
    </row>
    <row r="50" spans="14:14" x14ac:dyDescent="0.25">
      <c r="N50" s="8" t="s">
        <v>15</v>
      </c>
    </row>
    <row r="51" spans="14:14" x14ac:dyDescent="0.25">
      <c r="N51" s="8" t="s">
        <v>15</v>
      </c>
    </row>
    <row r="52" spans="14:14" x14ac:dyDescent="0.25">
      <c r="N52" s="8" t="s">
        <v>15</v>
      </c>
    </row>
    <row r="53" spans="14:14" x14ac:dyDescent="0.25">
      <c r="N53" s="8" t="s">
        <v>15</v>
      </c>
    </row>
    <row r="54" spans="14:14" x14ac:dyDescent="0.25">
      <c r="N54" s="8" t="s">
        <v>15</v>
      </c>
    </row>
    <row r="55" spans="14:14" x14ac:dyDescent="0.25">
      <c r="N55" s="8" t="s">
        <v>15</v>
      </c>
    </row>
    <row r="56" spans="14:14" x14ac:dyDescent="0.25">
      <c r="N56" s="8" t="s">
        <v>15</v>
      </c>
    </row>
    <row r="57" spans="14:14" x14ac:dyDescent="0.25">
      <c r="N57" s="8" t="s">
        <v>15</v>
      </c>
    </row>
    <row r="58" spans="14:14" x14ac:dyDescent="0.25">
      <c r="N58" s="8" t="s">
        <v>15</v>
      </c>
    </row>
    <row r="59" spans="14:14" x14ac:dyDescent="0.25">
      <c r="N59" s="8" t="s">
        <v>15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12</v>
      </c>
      <c r="C1" t="s">
        <v>13</v>
      </c>
      <c r="D1" s="7"/>
      <c r="E1" s="7"/>
      <c r="L1" s="189" t="s">
        <v>14</v>
      </c>
      <c r="M1" s="189"/>
      <c r="N1" s="8" t="s">
        <v>15</v>
      </c>
    </row>
    <row r="2" spans="1:27" x14ac:dyDescent="0.25">
      <c r="A2" s="5" t="s">
        <v>16</v>
      </c>
      <c r="C2" s="6" t="s">
        <v>145</v>
      </c>
      <c r="N2" s="8" t="s">
        <v>15</v>
      </c>
    </row>
    <row r="3" spans="1:27" x14ac:dyDescent="0.25">
      <c r="A3" s="5" t="s">
        <v>17</v>
      </c>
      <c r="C3" s="6" t="s">
        <v>9</v>
      </c>
      <c r="N3" s="8" t="s">
        <v>15</v>
      </c>
      <c r="O3" s="47" t="s">
        <v>21</v>
      </c>
      <c r="P3" s="6" t="s">
        <v>105</v>
      </c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 t="s">
        <v>15</v>
      </c>
      <c r="P4" s="125" t="s">
        <v>82</v>
      </c>
      <c r="Q4" s="126" t="s">
        <v>106</v>
      </c>
    </row>
    <row r="5" spans="1:27" x14ac:dyDescent="0.25">
      <c r="A5" s="12" t="s">
        <v>19</v>
      </c>
      <c r="C5" s="9" t="s">
        <v>107</v>
      </c>
      <c r="D5" s="9"/>
      <c r="E5" s="9"/>
      <c r="F5" s="9"/>
      <c r="G5" s="9"/>
      <c r="H5" s="9"/>
      <c r="I5" s="9"/>
      <c r="J5" s="9"/>
      <c r="K5" s="9"/>
      <c r="L5" s="9"/>
      <c r="M5" s="11"/>
      <c r="N5" s="8" t="s">
        <v>15</v>
      </c>
    </row>
    <row r="6" spans="1:27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8" t="s">
        <v>15</v>
      </c>
      <c r="O6" s="9"/>
      <c r="R6" s="33" t="s">
        <v>108</v>
      </c>
      <c r="S6" s="9"/>
      <c r="T6" s="9"/>
      <c r="U6" s="9"/>
      <c r="V6" s="33" t="s">
        <v>109</v>
      </c>
      <c r="W6" s="9"/>
      <c r="X6" s="9"/>
      <c r="Y6" s="9"/>
      <c r="Z6" s="33" t="s">
        <v>110</v>
      </c>
      <c r="AA6" s="9"/>
    </row>
    <row r="7" spans="1:27" x14ac:dyDescent="0.25">
      <c r="C7" s="9"/>
      <c r="D7" s="9"/>
      <c r="E7" s="9"/>
      <c r="F7" s="9"/>
      <c r="G7" s="9"/>
      <c r="H7" s="9"/>
      <c r="I7" s="9"/>
      <c r="J7" s="9"/>
      <c r="K7" s="9"/>
      <c r="L7" s="9"/>
      <c r="M7" s="11"/>
      <c r="N7" s="8" t="s">
        <v>15</v>
      </c>
      <c r="O7" s="9"/>
      <c r="P7" s="127" t="s">
        <v>111</v>
      </c>
      <c r="Q7" s="40" t="s">
        <v>112</v>
      </c>
      <c r="R7" s="128" t="s">
        <v>113</v>
      </c>
      <c r="S7" s="9"/>
      <c r="T7" s="127" t="s">
        <v>111</v>
      </c>
      <c r="U7" s="40" t="s">
        <v>112</v>
      </c>
      <c r="V7" s="128" t="s">
        <v>113</v>
      </c>
      <c r="W7" s="9"/>
      <c r="X7" s="127" t="s">
        <v>111</v>
      </c>
      <c r="Y7" s="40" t="s">
        <v>112</v>
      </c>
      <c r="Z7" s="128" t="s">
        <v>113</v>
      </c>
      <c r="AA7" s="9"/>
    </row>
    <row r="8" spans="1:27" x14ac:dyDescent="0.25">
      <c r="A8" s="12" t="s">
        <v>18</v>
      </c>
      <c r="B8" s="11"/>
      <c r="C8" s="12" t="s">
        <v>114</v>
      </c>
      <c r="D8" s="9"/>
      <c r="E8" s="9"/>
      <c r="F8" s="9"/>
      <c r="G8" s="9"/>
      <c r="H8" s="12" t="s">
        <v>115</v>
      </c>
      <c r="I8" s="9"/>
      <c r="J8" s="9"/>
      <c r="K8" s="11"/>
      <c r="L8" s="11"/>
      <c r="M8" s="11"/>
      <c r="N8" s="8" t="s">
        <v>15</v>
      </c>
      <c r="O8" s="9"/>
      <c r="P8" s="53" t="s">
        <v>116</v>
      </c>
      <c r="Q8" s="129">
        <f>I11</f>
        <v>1</v>
      </c>
      <c r="R8" s="23">
        <f>D11</f>
        <v>194</v>
      </c>
      <c r="S8" s="9"/>
      <c r="T8" s="53" t="s">
        <v>116</v>
      </c>
      <c r="U8" s="129">
        <f>I11</f>
        <v>1</v>
      </c>
      <c r="V8" s="23">
        <f>E11</f>
        <v>100</v>
      </c>
      <c r="W8" s="9"/>
      <c r="X8" s="53" t="s">
        <v>116</v>
      </c>
      <c r="Y8" s="129">
        <f>I11</f>
        <v>1</v>
      </c>
      <c r="Z8" s="23">
        <f>F11</f>
        <v>6</v>
      </c>
      <c r="AA8" s="9"/>
    </row>
    <row r="9" spans="1:27" x14ac:dyDescent="0.25">
      <c r="A9" s="11"/>
      <c r="B9" s="11"/>
      <c r="C9" s="16"/>
      <c r="D9" s="130" t="s">
        <v>117</v>
      </c>
      <c r="E9" s="130"/>
      <c r="F9" s="131"/>
      <c r="G9" s="9"/>
      <c r="H9" s="49"/>
      <c r="I9" s="132"/>
      <c r="J9" s="9"/>
      <c r="K9" s="11"/>
      <c r="L9" s="11"/>
      <c r="M9" s="11"/>
      <c r="N9" s="8" t="s">
        <v>15</v>
      </c>
      <c r="O9" s="9"/>
      <c r="P9" s="53" t="s">
        <v>118</v>
      </c>
      <c r="Q9" s="129">
        <f>I12</f>
        <v>0.49</v>
      </c>
      <c r="R9" s="23">
        <f>D12</f>
        <v>93</v>
      </c>
      <c r="S9" s="9"/>
      <c r="T9" s="53" t="s">
        <v>118</v>
      </c>
      <c r="U9" s="129">
        <f>I12</f>
        <v>0.49</v>
      </c>
      <c r="V9" s="23">
        <f>E12</f>
        <v>100</v>
      </c>
      <c r="W9" s="9"/>
      <c r="X9" s="53" t="s">
        <v>118</v>
      </c>
      <c r="Y9" s="129">
        <f>I12</f>
        <v>0.49</v>
      </c>
      <c r="Z9" s="23">
        <f>F12</f>
        <v>95</v>
      </c>
      <c r="AA9" s="9"/>
    </row>
    <row r="10" spans="1:27" x14ac:dyDescent="0.25">
      <c r="A10" s="11"/>
      <c r="B10" s="11"/>
      <c r="C10" s="25" t="s">
        <v>119</v>
      </c>
      <c r="D10" s="26" t="s">
        <v>120</v>
      </c>
      <c r="E10" s="26" t="s">
        <v>121</v>
      </c>
      <c r="F10" s="27" t="s">
        <v>122</v>
      </c>
      <c r="G10" s="9"/>
      <c r="H10" s="25" t="s">
        <v>119</v>
      </c>
      <c r="I10" s="27" t="s">
        <v>40</v>
      </c>
      <c r="J10" s="9"/>
      <c r="K10" s="11"/>
      <c r="L10" s="11"/>
      <c r="M10" s="11"/>
      <c r="N10" s="8" t="s">
        <v>15</v>
      </c>
      <c r="O10" s="9"/>
      <c r="P10" s="57" t="s">
        <v>123</v>
      </c>
      <c r="Q10" s="133">
        <f>I13</f>
        <v>1.56</v>
      </c>
      <c r="R10" s="27">
        <f>D13</f>
        <v>14</v>
      </c>
      <c r="S10" s="134"/>
      <c r="T10" s="57" t="s">
        <v>123</v>
      </c>
      <c r="U10" s="133">
        <f>I13</f>
        <v>1.56</v>
      </c>
      <c r="V10" s="27">
        <f>E13</f>
        <v>100</v>
      </c>
      <c r="W10" s="9"/>
      <c r="X10" s="57" t="s">
        <v>123</v>
      </c>
      <c r="Y10" s="133">
        <f>I13</f>
        <v>1.56</v>
      </c>
      <c r="Z10" s="27">
        <f>F13</f>
        <v>143</v>
      </c>
      <c r="AA10" s="9"/>
    </row>
    <row r="11" spans="1:27" x14ac:dyDescent="0.25">
      <c r="A11" s="11"/>
      <c r="B11" s="11"/>
      <c r="C11" s="21" t="s">
        <v>116</v>
      </c>
      <c r="D11" s="29">
        <v>194</v>
      </c>
      <c r="E11" s="29">
        <v>100</v>
      </c>
      <c r="F11" s="30">
        <v>6</v>
      </c>
      <c r="G11" s="9"/>
      <c r="H11" s="21" t="s">
        <v>116</v>
      </c>
      <c r="I11" s="135">
        <v>1</v>
      </c>
      <c r="J11" s="9"/>
      <c r="K11" s="11"/>
      <c r="L11" s="11"/>
      <c r="M11" s="11"/>
      <c r="N11" s="8" t="s">
        <v>15</v>
      </c>
      <c r="O11" s="9"/>
      <c r="P11" s="57" t="s">
        <v>124</v>
      </c>
      <c r="Q11" s="136">
        <f>SUMPRODUCT(Q8:Q10,R8:R10)/R11</f>
        <v>0.86847176079734212</v>
      </c>
      <c r="R11" s="137">
        <f>SUM(R8:R10)</f>
        <v>301</v>
      </c>
      <c r="S11" s="9"/>
      <c r="T11" s="57" t="s">
        <v>124</v>
      </c>
      <c r="U11" s="136">
        <f>SUMPRODUCT(U8:U10,V8:V10)/V11</f>
        <v>1.0166666666666666</v>
      </c>
      <c r="V11" s="137">
        <f>SUM(V8:V10)</f>
        <v>300</v>
      </c>
      <c r="W11" s="9"/>
      <c r="X11" s="57" t="s">
        <v>124</v>
      </c>
      <c r="Y11" s="136">
        <f>SUMPRODUCT(Y8:Y10,Z8:Z10)/Z11</f>
        <v>1.1296311475409835</v>
      </c>
      <c r="Z11" s="137">
        <f>SUM(Z8:Z10)</f>
        <v>244</v>
      </c>
      <c r="AA11" s="9"/>
    </row>
    <row r="12" spans="1:27" x14ac:dyDescent="0.25">
      <c r="A12" s="12"/>
      <c r="B12" s="11"/>
      <c r="C12" s="21" t="s">
        <v>118</v>
      </c>
      <c r="D12" s="29">
        <v>93</v>
      </c>
      <c r="E12" s="29">
        <v>100</v>
      </c>
      <c r="F12" s="30">
        <v>95</v>
      </c>
      <c r="G12" s="9"/>
      <c r="H12" s="21" t="s">
        <v>118</v>
      </c>
      <c r="I12" s="135">
        <v>0.49</v>
      </c>
      <c r="J12" s="9"/>
      <c r="K12" s="11"/>
      <c r="L12" s="11"/>
      <c r="M12" s="11"/>
      <c r="N12" s="8" t="s">
        <v>15</v>
      </c>
      <c r="O12" s="9"/>
      <c r="P12" s="9"/>
      <c r="Q12" s="138" t="s">
        <v>125</v>
      </c>
      <c r="R12" s="9"/>
      <c r="S12" s="9"/>
      <c r="T12" s="9"/>
      <c r="U12" s="138" t="s">
        <v>125</v>
      </c>
      <c r="V12" s="9"/>
      <c r="W12" s="9"/>
      <c r="X12" s="9"/>
      <c r="Y12" s="138" t="s">
        <v>125</v>
      </c>
      <c r="Z12" s="9"/>
      <c r="AA12" s="9"/>
    </row>
    <row r="13" spans="1:27" x14ac:dyDescent="0.25">
      <c r="A13" s="11"/>
      <c r="B13" s="11"/>
      <c r="C13" s="25" t="s">
        <v>123</v>
      </c>
      <c r="D13" s="34">
        <v>14</v>
      </c>
      <c r="E13" s="34">
        <v>100</v>
      </c>
      <c r="F13" s="35">
        <v>143</v>
      </c>
      <c r="G13" s="9"/>
      <c r="H13" s="25" t="s">
        <v>123</v>
      </c>
      <c r="I13" s="139">
        <v>1.56</v>
      </c>
      <c r="J13" s="9"/>
      <c r="K13" s="11"/>
      <c r="L13" s="11"/>
      <c r="M13" s="11"/>
      <c r="N13" s="8" t="s">
        <v>15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x14ac:dyDescent="0.25">
      <c r="A14" s="11"/>
      <c r="B14" s="11"/>
      <c r="C14" s="9"/>
      <c r="D14" s="9"/>
      <c r="E14" s="9"/>
      <c r="F14" s="9"/>
      <c r="G14" s="9"/>
      <c r="H14" s="9"/>
      <c r="I14" s="9"/>
      <c r="J14" s="9"/>
      <c r="K14" s="11"/>
      <c r="L14" s="11"/>
      <c r="M14" s="11"/>
      <c r="N14" s="8" t="s">
        <v>15</v>
      </c>
      <c r="O14" s="140" t="s">
        <v>80</v>
      </c>
      <c r="P14" s="9" t="s">
        <v>126</v>
      </c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5">
      <c r="C15" s="9" t="s">
        <v>127</v>
      </c>
      <c r="D15" s="9"/>
      <c r="E15" s="9"/>
      <c r="F15" s="9" t="s">
        <v>128</v>
      </c>
      <c r="G15" s="9"/>
      <c r="H15" s="9"/>
      <c r="I15" s="9"/>
      <c r="J15" s="9"/>
      <c r="K15" s="9"/>
      <c r="L15" s="9"/>
      <c r="M15" s="11"/>
      <c r="N15" s="8" t="s">
        <v>15</v>
      </c>
      <c r="O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5">
      <c r="C16" s="9" t="s">
        <v>129</v>
      </c>
      <c r="D16" s="9"/>
      <c r="E16" s="9"/>
      <c r="F16" s="9" t="s">
        <v>130</v>
      </c>
      <c r="G16" s="9"/>
      <c r="H16" s="9" t="s">
        <v>131</v>
      </c>
      <c r="I16" s="9"/>
      <c r="J16" s="9"/>
      <c r="K16" s="14" t="s">
        <v>120</v>
      </c>
      <c r="L16" s="9"/>
      <c r="M16" s="11"/>
      <c r="N16" s="8" t="s">
        <v>15</v>
      </c>
      <c r="P16" s="142" t="s">
        <v>132</v>
      </c>
      <c r="Q16" s="143"/>
      <c r="R16" s="143"/>
      <c r="S16" s="144" t="s">
        <v>133</v>
      </c>
      <c r="T16" s="143" t="s">
        <v>134</v>
      </c>
      <c r="U16" s="143"/>
      <c r="V16" s="143"/>
      <c r="W16" s="143"/>
      <c r="X16" s="145"/>
      <c r="AA16" s="9"/>
    </row>
    <row r="17" spans="3:27" x14ac:dyDescent="0.25">
      <c r="C17" s="9"/>
      <c r="D17" s="9"/>
      <c r="E17" s="9"/>
      <c r="F17" s="9"/>
      <c r="G17" s="9"/>
      <c r="H17" s="9"/>
      <c r="I17" s="9"/>
      <c r="J17" s="9"/>
      <c r="K17" s="9"/>
      <c r="L17" s="9"/>
      <c r="M17" s="11"/>
      <c r="N17" s="8" t="s">
        <v>15</v>
      </c>
      <c r="AA17" s="9"/>
    </row>
    <row r="18" spans="3:27" x14ac:dyDescent="0.25">
      <c r="C18" s="12" t="s">
        <v>135</v>
      </c>
      <c r="D18" s="9"/>
      <c r="E18" s="9"/>
      <c r="F18" s="9"/>
      <c r="G18" s="9"/>
      <c r="H18" s="9"/>
      <c r="I18" s="9"/>
      <c r="J18" s="9"/>
      <c r="K18" s="9"/>
      <c r="L18" s="9"/>
      <c r="M18" s="11"/>
      <c r="N18" s="8" t="s">
        <v>15</v>
      </c>
      <c r="O18" s="9"/>
      <c r="P18" s="146" t="s">
        <v>30</v>
      </c>
      <c r="Q18" s="147"/>
      <c r="R18" s="17" t="s">
        <v>124</v>
      </c>
      <c r="S18" s="141" t="s">
        <v>124</v>
      </c>
      <c r="T18" s="9"/>
      <c r="U18" s="9"/>
      <c r="V18" s="9"/>
      <c r="W18" s="9"/>
      <c r="X18" s="9"/>
      <c r="Y18" s="9"/>
      <c r="Z18" s="9"/>
      <c r="AA18" s="9"/>
    </row>
    <row r="19" spans="3:27" x14ac:dyDescent="0.25">
      <c r="C19" s="16"/>
      <c r="D19" s="130" t="s">
        <v>117</v>
      </c>
      <c r="E19" s="130"/>
      <c r="F19" s="131"/>
      <c r="G19" s="9"/>
      <c r="H19" s="9"/>
      <c r="I19" s="9"/>
      <c r="J19" s="9"/>
      <c r="K19" s="9"/>
      <c r="L19" s="9"/>
      <c r="M19" s="11"/>
      <c r="N19" s="8" t="s">
        <v>15</v>
      </c>
      <c r="O19" s="9"/>
      <c r="P19" s="21" t="s">
        <v>32</v>
      </c>
      <c r="Q19" s="22" t="s">
        <v>136</v>
      </c>
      <c r="R19" s="22" t="s">
        <v>137</v>
      </c>
      <c r="S19" s="23" t="s">
        <v>138</v>
      </c>
      <c r="T19" s="9"/>
      <c r="U19" s="9"/>
      <c r="V19" s="9"/>
      <c r="W19" s="9"/>
      <c r="X19" s="9"/>
      <c r="Y19" s="9"/>
      <c r="Z19" s="9"/>
      <c r="AA19" s="9"/>
    </row>
    <row r="20" spans="3:27" x14ac:dyDescent="0.25">
      <c r="C20" s="25" t="s">
        <v>119</v>
      </c>
      <c r="D20" s="26" t="s">
        <v>120</v>
      </c>
      <c r="E20" s="26" t="s">
        <v>121</v>
      </c>
      <c r="F20" s="27" t="s">
        <v>122</v>
      </c>
      <c r="G20" s="9"/>
      <c r="H20" s="9"/>
      <c r="I20" s="9"/>
      <c r="J20" s="9"/>
      <c r="K20" s="9"/>
      <c r="L20" s="9"/>
      <c r="M20" s="11"/>
      <c r="N20" s="8" t="s">
        <v>15</v>
      </c>
      <c r="O20" s="9"/>
      <c r="P20" s="25" t="s">
        <v>139</v>
      </c>
      <c r="Q20" s="26" t="s">
        <v>40</v>
      </c>
      <c r="R20" s="26" t="s">
        <v>140</v>
      </c>
      <c r="S20" s="27" t="s">
        <v>140</v>
      </c>
      <c r="T20" s="9"/>
      <c r="U20" s="9"/>
      <c r="V20" s="9"/>
      <c r="W20" s="9"/>
      <c r="X20" s="9"/>
      <c r="Y20" s="9"/>
      <c r="Z20" s="9"/>
      <c r="AA20" s="9"/>
    </row>
    <row r="21" spans="3:27" x14ac:dyDescent="0.25">
      <c r="C21" s="21" t="s">
        <v>116</v>
      </c>
      <c r="D21" s="29">
        <v>69258</v>
      </c>
      <c r="E21" s="29">
        <v>46600</v>
      </c>
      <c r="F21" s="30">
        <v>2982</v>
      </c>
      <c r="G21" s="9"/>
      <c r="H21" s="9"/>
      <c r="I21" s="9"/>
      <c r="J21" s="9"/>
      <c r="K21" s="9"/>
      <c r="L21" s="9"/>
      <c r="M21" s="11"/>
      <c r="N21" s="8" t="s">
        <v>15</v>
      </c>
      <c r="O21" s="9"/>
      <c r="P21" s="21" t="s">
        <v>120</v>
      </c>
      <c r="Q21" s="148">
        <f>Q11</f>
        <v>0.86847176079734212</v>
      </c>
      <c r="R21" s="149">
        <f>R11</f>
        <v>301</v>
      </c>
      <c r="S21" s="150">
        <f>Q21*R21</f>
        <v>261.40999999999997</v>
      </c>
      <c r="T21" s="9" t="str">
        <f>" = " &amp; ROUND(Q21,4) &amp; " x " &amp; ROUND(R21,0)</f>
        <v xml:space="preserve"> = 0.8685 x 301</v>
      </c>
      <c r="U21" s="9"/>
      <c r="V21" s="9"/>
      <c r="W21" s="9"/>
      <c r="X21" s="9"/>
      <c r="Y21" s="9"/>
      <c r="Z21" s="9"/>
      <c r="AA21" s="9"/>
    </row>
    <row r="22" spans="3:27" x14ac:dyDescent="0.25">
      <c r="C22" s="21" t="s">
        <v>118</v>
      </c>
      <c r="D22" s="29">
        <v>41757</v>
      </c>
      <c r="E22" s="29">
        <v>51300</v>
      </c>
      <c r="F22" s="30">
        <v>52820</v>
      </c>
      <c r="G22" s="9"/>
      <c r="H22" s="9"/>
      <c r="I22" s="9"/>
      <c r="J22" s="9"/>
      <c r="K22" s="9"/>
      <c r="L22" s="9"/>
      <c r="M22" s="11"/>
      <c r="N22" s="8" t="s">
        <v>15</v>
      </c>
      <c r="O22" s="9"/>
      <c r="P22" s="21" t="s">
        <v>121</v>
      </c>
      <c r="Q22" s="148">
        <f>U11</f>
        <v>1.0166666666666666</v>
      </c>
      <c r="R22" s="149">
        <f>V11</f>
        <v>300</v>
      </c>
      <c r="S22" s="150">
        <f>Q22*R22</f>
        <v>305</v>
      </c>
      <c r="T22" s="9" t="str">
        <f>" = " &amp; ROUND(Q22,4) &amp; " x " &amp; ROUND(R22,0)</f>
        <v xml:space="preserve"> = 1.0167 x 300</v>
      </c>
      <c r="U22" s="9"/>
      <c r="V22" s="9"/>
      <c r="W22" s="9"/>
      <c r="X22" s="9"/>
      <c r="Y22" s="9"/>
      <c r="Z22" s="9"/>
      <c r="AA22" s="9"/>
    </row>
    <row r="23" spans="3:27" x14ac:dyDescent="0.25">
      <c r="C23" s="25" t="s">
        <v>123</v>
      </c>
      <c r="D23" s="34">
        <v>6972</v>
      </c>
      <c r="E23" s="34">
        <v>55600</v>
      </c>
      <c r="F23" s="35">
        <v>90662</v>
      </c>
      <c r="G23" s="9"/>
      <c r="H23" s="9"/>
      <c r="I23" s="9"/>
      <c r="J23" s="9"/>
      <c r="K23" s="9"/>
      <c r="L23" s="9"/>
      <c r="M23" s="11"/>
      <c r="N23" s="8" t="s">
        <v>15</v>
      </c>
      <c r="O23" s="9"/>
      <c r="P23" s="25" t="s">
        <v>122</v>
      </c>
      <c r="Q23" s="151">
        <f>Y11</f>
        <v>1.1296311475409835</v>
      </c>
      <c r="R23" s="152">
        <f>Z11</f>
        <v>244</v>
      </c>
      <c r="S23" s="153">
        <f>Q23*R23</f>
        <v>275.63</v>
      </c>
      <c r="T23" s="9" t="str">
        <f>" = " &amp; ROUND(Q23,4) &amp; " x " &amp; ROUND(R23,0)</f>
        <v xml:space="preserve"> = 1.1296 x 244</v>
      </c>
      <c r="U23" s="9"/>
      <c r="V23" s="9"/>
      <c r="W23" s="9"/>
      <c r="X23" s="9"/>
      <c r="Y23" s="9"/>
      <c r="Z23" s="9"/>
      <c r="AA23" s="9"/>
    </row>
    <row r="24" spans="3:27" x14ac:dyDescent="0.25">
      <c r="C24" s="9"/>
      <c r="D24" s="9"/>
      <c r="E24" s="9"/>
      <c r="F24" s="9"/>
      <c r="G24" s="9"/>
      <c r="H24" s="9"/>
      <c r="I24" s="9"/>
      <c r="J24" s="9"/>
      <c r="K24" s="9"/>
      <c r="L24" s="9"/>
      <c r="M24" s="11"/>
      <c r="N24" s="8" t="s">
        <v>15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3:27" x14ac:dyDescent="0.25">
      <c r="C25" s="9"/>
      <c r="D25" s="9"/>
      <c r="E25" s="9"/>
      <c r="F25" s="9"/>
      <c r="G25" s="9"/>
      <c r="H25" s="9"/>
      <c r="I25" s="9"/>
      <c r="J25" s="9"/>
      <c r="K25" s="9"/>
      <c r="L25" s="9"/>
      <c r="M25" s="11"/>
      <c r="N25" s="8" t="s">
        <v>15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3:27" x14ac:dyDescent="0.25">
      <c r="C26" s="9"/>
      <c r="D26" s="9"/>
      <c r="E26" s="9"/>
      <c r="F26" s="9"/>
      <c r="G26" s="9"/>
      <c r="H26" s="9"/>
      <c r="I26" s="9"/>
      <c r="J26" s="9"/>
      <c r="K26" s="9"/>
      <c r="L26" s="9"/>
      <c r="M26" s="11"/>
      <c r="N26" s="8" t="s">
        <v>15</v>
      </c>
      <c r="O26" s="89" t="s">
        <v>141</v>
      </c>
      <c r="P26" s="9" t="s">
        <v>142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3:27" x14ac:dyDescent="0.25">
      <c r="C27" s="9"/>
      <c r="D27" s="9"/>
      <c r="E27" s="9"/>
      <c r="F27" s="9"/>
      <c r="G27" s="9"/>
      <c r="H27" s="9"/>
      <c r="I27" s="9"/>
      <c r="J27" s="9"/>
      <c r="K27" s="9"/>
      <c r="L27" s="9"/>
      <c r="M27" s="11"/>
      <c r="N27" s="8" t="s">
        <v>15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3:27" x14ac:dyDescent="0.25">
      <c r="C28" s="9"/>
      <c r="D28" s="9"/>
      <c r="E28" s="9"/>
      <c r="F28" s="9"/>
      <c r="G28" s="9"/>
      <c r="H28" s="9"/>
      <c r="I28" s="9"/>
      <c r="J28" s="9"/>
      <c r="K28" s="9"/>
      <c r="L28" s="9"/>
      <c r="M28" s="11"/>
      <c r="N28" s="8" t="s">
        <v>15</v>
      </c>
      <c r="O28" s="9"/>
      <c r="P28" s="15" t="s">
        <v>24</v>
      </c>
      <c r="Q28" s="15" t="s">
        <v>25</v>
      </c>
      <c r="R28" s="15" t="s">
        <v>26</v>
      </c>
      <c r="S28" s="15" t="s">
        <v>27</v>
      </c>
      <c r="T28" s="15" t="s">
        <v>28</v>
      </c>
      <c r="U28" s="15" t="s">
        <v>29</v>
      </c>
      <c r="V28" s="9"/>
      <c r="W28" s="9"/>
      <c r="X28" s="9"/>
      <c r="Y28" s="9"/>
      <c r="Z28" s="9"/>
      <c r="AA28" s="9"/>
    </row>
    <row r="29" spans="3:27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11"/>
      <c r="N29" s="8" t="s">
        <v>15</v>
      </c>
      <c r="O29" s="9"/>
      <c r="P29" s="16" t="s">
        <v>30</v>
      </c>
      <c r="Q29" s="17"/>
      <c r="R29" s="18"/>
      <c r="S29" s="19"/>
      <c r="T29" s="17"/>
      <c r="U29" s="20" t="s">
        <v>31</v>
      </c>
      <c r="V29" s="9"/>
      <c r="W29" s="9"/>
      <c r="X29" s="9"/>
      <c r="Y29" s="9"/>
      <c r="Z29" s="9"/>
      <c r="AA29" s="9"/>
    </row>
    <row r="30" spans="3:27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11"/>
      <c r="N30" s="8" t="s">
        <v>15</v>
      </c>
      <c r="O30" s="9"/>
      <c r="P30" s="21" t="s">
        <v>32</v>
      </c>
      <c r="Q30" s="22" t="s">
        <v>138</v>
      </c>
      <c r="R30" s="23" t="s">
        <v>33</v>
      </c>
      <c r="S30" s="24" t="s">
        <v>34</v>
      </c>
      <c r="T30" s="22" t="s">
        <v>35</v>
      </c>
      <c r="U30" s="23" t="s">
        <v>35</v>
      </c>
      <c r="V30" s="9"/>
      <c r="W30" s="9"/>
      <c r="X30" s="9"/>
      <c r="Y30" s="9"/>
      <c r="Z30" s="9"/>
      <c r="AA30" s="9"/>
    </row>
    <row r="31" spans="3:27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11"/>
      <c r="N31" s="8" t="s">
        <v>15</v>
      </c>
      <c r="O31" s="9"/>
      <c r="P31" s="25" t="s">
        <v>139</v>
      </c>
      <c r="Q31" s="26" t="s">
        <v>140</v>
      </c>
      <c r="R31" s="27" t="s">
        <v>38</v>
      </c>
      <c r="S31" s="28" t="s">
        <v>39</v>
      </c>
      <c r="T31" s="26" t="s">
        <v>40</v>
      </c>
      <c r="U31" s="27" t="s">
        <v>40</v>
      </c>
      <c r="V31" s="9"/>
      <c r="W31" s="9"/>
      <c r="X31" s="9"/>
      <c r="Y31" s="9"/>
      <c r="Z31" s="9"/>
      <c r="AA31" s="9"/>
    </row>
    <row r="32" spans="3:27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11"/>
      <c r="N32" s="8" t="s">
        <v>15</v>
      </c>
      <c r="O32" s="9"/>
      <c r="P32" s="21" t="s">
        <v>120</v>
      </c>
      <c r="Q32" s="154">
        <f>S21</f>
        <v>261.40999999999997</v>
      </c>
      <c r="R32" s="30">
        <f>SUM(D21:D23)</f>
        <v>117987</v>
      </c>
      <c r="S32" s="155">
        <f>R32/Q32</f>
        <v>451.34845644772582</v>
      </c>
      <c r="T32" s="156">
        <f>S32/S35</f>
        <v>0.90932538567258614</v>
      </c>
      <c r="U32" s="157">
        <f>T32/U39</f>
        <v>1</v>
      </c>
      <c r="V32" s="33" t="str">
        <f>IF(K16="2A","  &lt;==  base level","")</f>
        <v xml:space="preserve">  &lt;==  base level</v>
      </c>
      <c r="W32" s="9"/>
      <c r="X32" s="9"/>
      <c r="Y32" s="9"/>
      <c r="Z32" s="9"/>
      <c r="AA32" s="9"/>
    </row>
    <row r="33" spans="1:27" x14ac:dyDescent="0.25">
      <c r="C33" s="9"/>
      <c r="D33" s="9"/>
      <c r="E33" s="9"/>
      <c r="F33" s="9"/>
      <c r="G33" s="9"/>
      <c r="H33" s="9"/>
      <c r="I33" s="9"/>
      <c r="J33" s="9"/>
      <c r="K33" s="9"/>
      <c r="L33" s="9"/>
      <c r="M33" s="11"/>
      <c r="N33" s="8" t="s">
        <v>15</v>
      </c>
      <c r="O33" s="9"/>
      <c r="P33" s="21" t="s">
        <v>121</v>
      </c>
      <c r="Q33" s="154">
        <f>S22</f>
        <v>305</v>
      </c>
      <c r="R33" s="30">
        <f>SUM(E21:E23)</f>
        <v>153500</v>
      </c>
      <c r="S33" s="155">
        <f>R33/Q33</f>
        <v>503.27868852459017</v>
      </c>
      <c r="T33" s="156">
        <f>S33/S35</f>
        <v>1.0139484936876473</v>
      </c>
      <c r="U33" s="157">
        <f>T33/U39</f>
        <v>1.1150557431514752</v>
      </c>
      <c r="V33" s="33" t="str">
        <f>IF(K16="2B","  &lt;==  base level","")</f>
        <v/>
      </c>
      <c r="W33" s="9"/>
      <c r="X33" s="9"/>
      <c r="Y33" s="9"/>
      <c r="Z33" s="9"/>
      <c r="AA33" s="9"/>
    </row>
    <row r="34" spans="1:27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11"/>
      <c r="N34" s="8" t="s">
        <v>15</v>
      </c>
      <c r="O34" s="9"/>
      <c r="P34" s="25" t="s">
        <v>122</v>
      </c>
      <c r="Q34" s="158">
        <f>S23</f>
        <v>275.63</v>
      </c>
      <c r="R34" s="35">
        <f>SUM(F21:F23)</f>
        <v>146464</v>
      </c>
      <c r="S34" s="159">
        <f>R34/Q34</f>
        <v>531.37902260276462</v>
      </c>
      <c r="T34" s="160">
        <f>S34/S35</f>
        <v>1.0705618414417764</v>
      </c>
      <c r="U34" s="161">
        <f>T34/U39</f>
        <v>1.1773143676726137</v>
      </c>
      <c r="V34" s="33" t="str">
        <f>IF(K16="2C","  &lt;==   base level","")</f>
        <v/>
      </c>
      <c r="W34" s="9"/>
      <c r="X34" s="9"/>
      <c r="Y34" s="9"/>
      <c r="Z34" s="9"/>
      <c r="AA34" s="9"/>
    </row>
    <row r="35" spans="1:27" x14ac:dyDescent="0.25">
      <c r="C35" s="9"/>
      <c r="D35" s="9"/>
      <c r="E35" s="9"/>
      <c r="F35" s="9"/>
      <c r="G35" s="9"/>
      <c r="H35" s="9"/>
      <c r="I35" s="9"/>
      <c r="J35" s="9"/>
      <c r="K35" s="9"/>
      <c r="L35" s="9"/>
      <c r="M35" s="11"/>
      <c r="N35" s="8" t="s">
        <v>15</v>
      </c>
      <c r="O35" s="9"/>
      <c r="P35" s="38" t="s">
        <v>44</v>
      </c>
      <c r="Q35" s="162">
        <f>SUM(Q32:Q34)</f>
        <v>842.04</v>
      </c>
      <c r="R35" s="40">
        <f>SUM(R32:R34)</f>
        <v>417951</v>
      </c>
      <c r="S35" s="163">
        <f>R35/Q35</f>
        <v>496.35528003420268</v>
      </c>
      <c r="T35" s="164">
        <f>S35/S35</f>
        <v>1</v>
      </c>
      <c r="U35" s="42">
        <f>T35/U39</f>
        <v>1.0997163564947063</v>
      </c>
      <c r="V35" s="9"/>
      <c r="W35" s="9"/>
      <c r="X35" s="9"/>
      <c r="Y35" s="9"/>
      <c r="Z35" s="9"/>
      <c r="AA35" s="9"/>
    </row>
    <row r="36" spans="1:27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11"/>
      <c r="N36" s="8" t="s">
        <v>15</v>
      </c>
      <c r="O36" s="9"/>
      <c r="P36" s="9"/>
      <c r="Q36" s="9"/>
      <c r="R36" s="9"/>
      <c r="S36" s="9"/>
      <c r="T36" s="9"/>
      <c r="U36" s="43" t="s">
        <v>45</v>
      </c>
      <c r="V36" s="9"/>
      <c r="W36" s="9"/>
      <c r="X36" s="9"/>
      <c r="Y36" s="9"/>
      <c r="Z36" s="9"/>
      <c r="AA36" s="9"/>
    </row>
    <row r="37" spans="1:27" x14ac:dyDescent="0.25">
      <c r="C37" s="9"/>
      <c r="D37" s="9"/>
      <c r="E37" s="9"/>
      <c r="F37" s="9"/>
      <c r="G37" s="9"/>
      <c r="H37" s="9"/>
      <c r="I37" s="9"/>
      <c r="J37" s="9"/>
      <c r="K37" s="9"/>
      <c r="L37" s="9"/>
      <c r="M37" s="11"/>
      <c r="N37" s="8" t="s">
        <v>15</v>
      </c>
      <c r="O37" s="9"/>
      <c r="P37" s="15" t="s">
        <v>27</v>
      </c>
      <c r="Q37" s="44" t="s">
        <v>46</v>
      </c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11"/>
      <c r="N38" s="8" t="s">
        <v>15</v>
      </c>
      <c r="O38" s="9"/>
      <c r="P38" s="15" t="s">
        <v>28</v>
      </c>
      <c r="Q38" s="44" t="s">
        <v>47</v>
      </c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27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8" t="s">
        <v>15</v>
      </c>
      <c r="O39" s="9"/>
      <c r="P39" s="15" t="s">
        <v>29</v>
      </c>
      <c r="Q39" s="44" t="s">
        <v>48</v>
      </c>
      <c r="R39" s="9"/>
      <c r="S39" s="9"/>
      <c r="T39" s="45" t="s">
        <v>49</v>
      </c>
      <c r="U39" s="46">
        <f>VLOOKUP(K16,P32:T34,5,FALSE)</f>
        <v>0.90932538567258614</v>
      </c>
      <c r="W39" s="9"/>
      <c r="X39" s="9"/>
      <c r="Y39" s="9"/>
      <c r="Z39" s="9"/>
      <c r="AA39" s="9"/>
    </row>
    <row r="40" spans="1:27" x14ac:dyDescent="0.25">
      <c r="N40" s="8" t="s">
        <v>15</v>
      </c>
    </row>
    <row r="41" spans="1:27" x14ac:dyDescent="0.25">
      <c r="N41" s="8" t="s">
        <v>15</v>
      </c>
    </row>
    <row r="42" spans="1:27" x14ac:dyDescent="0.25">
      <c r="N42" s="8" t="s">
        <v>15</v>
      </c>
    </row>
    <row r="43" spans="1:27" x14ac:dyDescent="0.25">
      <c r="N43" s="8" t="s">
        <v>15</v>
      </c>
    </row>
    <row r="44" spans="1:27" x14ac:dyDescent="0.25">
      <c r="N44" s="8" t="s">
        <v>15</v>
      </c>
    </row>
    <row r="45" spans="1:27" x14ac:dyDescent="0.25">
      <c r="N45" s="8" t="s">
        <v>15</v>
      </c>
    </row>
    <row r="46" spans="1:27" x14ac:dyDescent="0.25">
      <c r="N46" s="8" t="s">
        <v>15</v>
      </c>
    </row>
    <row r="47" spans="1:27" x14ac:dyDescent="0.25">
      <c r="N47" s="8" t="s">
        <v>15</v>
      </c>
    </row>
    <row r="48" spans="1:27" x14ac:dyDescent="0.25">
      <c r="N48" s="8" t="s">
        <v>15</v>
      </c>
    </row>
    <row r="49" spans="14:14" x14ac:dyDescent="0.25">
      <c r="N49" s="8" t="s">
        <v>15</v>
      </c>
    </row>
    <row r="50" spans="14:14" x14ac:dyDescent="0.25">
      <c r="N50" s="8" t="s">
        <v>15</v>
      </c>
    </row>
    <row r="51" spans="14:14" x14ac:dyDescent="0.25">
      <c r="N51" s="8" t="s">
        <v>15</v>
      </c>
    </row>
    <row r="52" spans="14:14" x14ac:dyDescent="0.25">
      <c r="N52" s="8" t="s">
        <v>15</v>
      </c>
    </row>
    <row r="53" spans="14:14" x14ac:dyDescent="0.25">
      <c r="N53" s="8" t="s">
        <v>15</v>
      </c>
    </row>
    <row r="54" spans="14:14" x14ac:dyDescent="0.25">
      <c r="N54" s="8" t="s">
        <v>15</v>
      </c>
    </row>
    <row r="55" spans="14:14" x14ac:dyDescent="0.25">
      <c r="N55" s="8" t="s">
        <v>15</v>
      </c>
    </row>
    <row r="56" spans="14:14" x14ac:dyDescent="0.25">
      <c r="N56" s="8" t="s">
        <v>15</v>
      </c>
    </row>
    <row r="57" spans="14:14" x14ac:dyDescent="0.25">
      <c r="N57" s="8" t="s">
        <v>15</v>
      </c>
    </row>
    <row r="58" spans="14:14" x14ac:dyDescent="0.25">
      <c r="N58" s="8" t="s">
        <v>15</v>
      </c>
    </row>
    <row r="59" spans="14:14" x14ac:dyDescent="0.25">
      <c r="N59" s="8" t="s">
        <v>15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12</v>
      </c>
      <c r="C1" t="s">
        <v>13</v>
      </c>
      <c r="D1" s="7"/>
      <c r="E1" s="7"/>
      <c r="L1" s="189" t="s">
        <v>14</v>
      </c>
      <c r="M1" s="189"/>
      <c r="N1" s="8" t="s">
        <v>15</v>
      </c>
    </row>
    <row r="2" spans="1:27" x14ac:dyDescent="0.25">
      <c r="A2" s="5" t="s">
        <v>16</v>
      </c>
      <c r="C2" s="6" t="s">
        <v>145</v>
      </c>
      <c r="N2" s="8" t="s">
        <v>15</v>
      </c>
    </row>
    <row r="3" spans="1:27" x14ac:dyDescent="0.25">
      <c r="A3" s="5" t="s">
        <v>17</v>
      </c>
      <c r="C3" s="6" t="s">
        <v>11</v>
      </c>
      <c r="N3" s="8" t="s">
        <v>15</v>
      </c>
      <c r="O3" s="13" t="s">
        <v>21</v>
      </c>
      <c r="P3" s="6" t="s">
        <v>146</v>
      </c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 t="s">
        <v>15</v>
      </c>
    </row>
    <row r="5" spans="1:27" x14ac:dyDescent="0.25">
      <c r="A5" s="12" t="s">
        <v>19</v>
      </c>
      <c r="C5" s="9" t="s">
        <v>147</v>
      </c>
      <c r="D5" s="9"/>
      <c r="E5" s="9"/>
      <c r="F5" s="9"/>
      <c r="G5" s="9"/>
      <c r="H5" s="9"/>
      <c r="I5" s="9"/>
      <c r="J5" s="9"/>
      <c r="K5" s="9"/>
      <c r="L5" s="9"/>
      <c r="M5" s="11"/>
      <c r="N5" s="10" t="s">
        <v>15</v>
      </c>
      <c r="O5" s="9"/>
      <c r="P5" s="12" t="s">
        <v>148</v>
      </c>
      <c r="Q5" s="9"/>
      <c r="R5" s="9"/>
      <c r="S5" s="9"/>
      <c r="T5" s="9"/>
      <c r="U5" s="12" t="s">
        <v>149</v>
      </c>
      <c r="V5" s="9"/>
      <c r="W5" s="9"/>
      <c r="X5" s="9"/>
      <c r="Y5" s="9"/>
      <c r="Z5" s="9"/>
      <c r="AA5" s="9"/>
    </row>
    <row r="6" spans="1:27" x14ac:dyDescent="0.25">
      <c r="C6" s="9" t="s">
        <v>150</v>
      </c>
      <c r="D6" s="9"/>
      <c r="E6" s="9"/>
      <c r="F6" s="9"/>
      <c r="G6" s="9"/>
      <c r="H6" s="9"/>
      <c r="I6" s="9"/>
      <c r="J6" s="9"/>
      <c r="K6" s="9"/>
      <c r="L6" s="9"/>
      <c r="M6" s="11"/>
      <c r="N6" s="10" t="s">
        <v>15</v>
      </c>
      <c r="O6" s="9"/>
      <c r="P6" s="16"/>
      <c r="Q6" s="130" t="s">
        <v>117</v>
      </c>
      <c r="R6" s="130"/>
      <c r="S6" s="131"/>
      <c r="T6" s="9"/>
      <c r="U6" s="16"/>
      <c r="V6" s="130" t="s">
        <v>117</v>
      </c>
      <c r="W6" s="130"/>
      <c r="X6" s="131"/>
      <c r="Y6" s="9"/>
      <c r="Z6" s="9"/>
      <c r="AA6" s="9"/>
    </row>
    <row r="7" spans="1:27" x14ac:dyDescent="0.25">
      <c r="C7" s="9"/>
      <c r="D7" s="9"/>
      <c r="E7" s="9"/>
      <c r="F7" s="9"/>
      <c r="G7" s="9"/>
      <c r="H7" s="9"/>
      <c r="I7" s="9"/>
      <c r="J7" s="9"/>
      <c r="K7" s="9"/>
      <c r="L7" s="9"/>
      <c r="M7" s="11"/>
      <c r="N7" s="10" t="s">
        <v>15</v>
      </c>
      <c r="O7" s="9"/>
      <c r="P7" s="25" t="s">
        <v>119</v>
      </c>
      <c r="Q7" s="26" t="s">
        <v>120</v>
      </c>
      <c r="R7" s="26" t="s">
        <v>121</v>
      </c>
      <c r="S7" s="27" t="s">
        <v>122</v>
      </c>
      <c r="T7" s="9"/>
      <c r="U7" s="25" t="s">
        <v>119</v>
      </c>
      <c r="V7" s="26" t="s">
        <v>120</v>
      </c>
      <c r="W7" s="26" t="s">
        <v>121</v>
      </c>
      <c r="X7" s="27" t="s">
        <v>122</v>
      </c>
      <c r="Y7" s="9"/>
      <c r="Z7" s="9"/>
      <c r="AA7" s="9"/>
    </row>
    <row r="8" spans="1:27" x14ac:dyDescent="0.25">
      <c r="A8" s="12"/>
      <c r="B8" s="11"/>
      <c r="C8" s="9"/>
      <c r="D8" s="9"/>
      <c r="E8" s="9"/>
      <c r="F8" s="9"/>
      <c r="G8" s="9"/>
      <c r="H8" s="9"/>
      <c r="I8" s="9"/>
      <c r="J8" s="9"/>
      <c r="K8" s="11"/>
      <c r="L8" s="11"/>
      <c r="M8" s="11"/>
      <c r="N8" s="10" t="s">
        <v>15</v>
      </c>
      <c r="O8" s="9"/>
      <c r="P8" s="21" t="s">
        <v>116</v>
      </c>
      <c r="Q8" s="168">
        <f>D12/SUM(D12:F14)</f>
        <v>0.19803454437164975</v>
      </c>
      <c r="R8" s="168">
        <f>E12/SUM(D12:F14)</f>
        <v>0.1831447290053603</v>
      </c>
      <c r="S8" s="169">
        <f>F12/SUM(D12:F14)</f>
        <v>0.18165574746873134</v>
      </c>
      <c r="T8" s="9"/>
      <c r="U8" s="21" t="s">
        <v>116</v>
      </c>
      <c r="V8" s="168">
        <f>I12/SUM(I12:K14)</f>
        <v>0.10917993735938947</v>
      </c>
      <c r="W8" s="168">
        <f>J12/SUM(I12:K14)</f>
        <v>8.8226212007587443E-2</v>
      </c>
      <c r="X8" s="169">
        <f>K12/SUM(I12:K14)</f>
        <v>0.13895628391195022</v>
      </c>
      <c r="Y8" s="9"/>
      <c r="Z8" s="9"/>
      <c r="AA8" s="9"/>
    </row>
    <row r="9" spans="1:27" x14ac:dyDescent="0.25">
      <c r="A9" s="12" t="s">
        <v>18</v>
      </c>
      <c r="B9" s="11"/>
      <c r="C9" s="12" t="s">
        <v>148</v>
      </c>
      <c r="D9" s="9"/>
      <c r="E9" s="9"/>
      <c r="F9" s="9"/>
      <c r="G9" s="9"/>
      <c r="H9" s="12" t="s">
        <v>149</v>
      </c>
      <c r="I9" s="9"/>
      <c r="J9" s="9"/>
      <c r="K9" s="9"/>
      <c r="L9" s="11"/>
      <c r="M9" s="11"/>
      <c r="N9" s="10" t="s">
        <v>15</v>
      </c>
      <c r="O9" s="9"/>
      <c r="P9" s="21" t="s">
        <v>118</v>
      </c>
      <c r="Q9" s="168">
        <f>D13/SUM(D12:F14)</f>
        <v>7.2662298987492546E-2</v>
      </c>
      <c r="R9" s="168">
        <f>E13/SUM(D12:F14)</f>
        <v>7.6831447290053589E-2</v>
      </c>
      <c r="S9" s="169">
        <f>F13/SUM(D12:F14)</f>
        <v>6.670637284097676E-2</v>
      </c>
      <c r="T9" s="9"/>
      <c r="U9" s="21" t="s">
        <v>118</v>
      </c>
      <c r="V9" s="168">
        <f>I13/SUM(I12:K14)</f>
        <v>0.18703956945608541</v>
      </c>
      <c r="W9" s="168">
        <f>J13/SUM(I12:K14)</f>
        <v>3.8819533283338481E-2</v>
      </c>
      <c r="X9" s="169">
        <f>K13/SUM(I12:K14)</f>
        <v>5.8229299925007715E-2</v>
      </c>
      <c r="Y9" s="9"/>
      <c r="Z9" s="9"/>
      <c r="AA9" s="9"/>
    </row>
    <row r="10" spans="1:27" x14ac:dyDescent="0.25">
      <c r="A10" s="11"/>
      <c r="B10" s="11"/>
      <c r="C10" s="16"/>
      <c r="D10" s="130" t="s">
        <v>117</v>
      </c>
      <c r="E10" s="130"/>
      <c r="F10" s="131"/>
      <c r="G10" s="9"/>
      <c r="H10" s="16"/>
      <c r="I10" s="130" t="s">
        <v>117</v>
      </c>
      <c r="J10" s="130"/>
      <c r="K10" s="131"/>
      <c r="L10" s="11"/>
      <c r="M10" s="11"/>
      <c r="N10" s="10" t="s">
        <v>15</v>
      </c>
      <c r="O10" s="9"/>
      <c r="P10" s="25" t="s">
        <v>123</v>
      </c>
      <c r="Q10" s="170">
        <f>D14/SUM(D12:F14)</f>
        <v>7.7427039904705161E-2</v>
      </c>
      <c r="R10" s="170">
        <f>E14/SUM(D12:F14)</f>
        <v>7.0279928528886232E-2</v>
      </c>
      <c r="S10" s="171">
        <f>F14/SUM(D12:F14)</f>
        <v>7.3257891602144118E-2</v>
      </c>
      <c r="T10" s="9"/>
      <c r="U10" s="25" t="s">
        <v>123</v>
      </c>
      <c r="V10" s="170">
        <f>I14/SUM(I12:K14)</f>
        <v>0.30773302748246512</v>
      </c>
      <c r="W10" s="170">
        <f>J14/SUM(I12:K14)</f>
        <v>1.3586836649168469E-2</v>
      </c>
      <c r="X10" s="171">
        <f>K14/SUM(I12:K14)</f>
        <v>5.8229299925007715E-2</v>
      </c>
      <c r="Y10" s="9"/>
      <c r="Z10" s="9"/>
      <c r="AA10" s="9"/>
    </row>
    <row r="11" spans="1:27" x14ac:dyDescent="0.25">
      <c r="A11" s="11"/>
      <c r="B11" s="11"/>
      <c r="C11" s="25" t="s">
        <v>119</v>
      </c>
      <c r="D11" s="26" t="s">
        <v>120</v>
      </c>
      <c r="E11" s="26" t="s">
        <v>121</v>
      </c>
      <c r="F11" s="27" t="s">
        <v>122</v>
      </c>
      <c r="G11" s="9"/>
      <c r="H11" s="25" t="s">
        <v>119</v>
      </c>
      <c r="I11" s="26" t="s">
        <v>120</v>
      </c>
      <c r="J11" s="26" t="s">
        <v>121</v>
      </c>
      <c r="K11" s="27" t="s">
        <v>122</v>
      </c>
      <c r="L11" s="11"/>
      <c r="M11" s="11"/>
      <c r="N11" s="10" t="s">
        <v>15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x14ac:dyDescent="0.25">
      <c r="A12" s="12"/>
      <c r="B12" s="11"/>
      <c r="C12" s="21" t="s">
        <v>116</v>
      </c>
      <c r="D12" s="29">
        <v>133</v>
      </c>
      <c r="E12" s="29">
        <v>123</v>
      </c>
      <c r="F12" s="30">
        <v>122</v>
      </c>
      <c r="G12" s="9"/>
      <c r="H12" s="21" t="s">
        <v>116</v>
      </c>
      <c r="I12" s="29">
        <v>99</v>
      </c>
      <c r="J12" s="29">
        <v>80</v>
      </c>
      <c r="K12" s="30">
        <v>126</v>
      </c>
      <c r="L12" s="11"/>
      <c r="M12" s="11"/>
      <c r="N12" s="10" t="s">
        <v>15</v>
      </c>
      <c r="O12" s="9"/>
      <c r="P12" s="172" t="s">
        <v>151</v>
      </c>
      <c r="Q12" s="9"/>
      <c r="R12" s="9"/>
      <c r="S12" s="9"/>
      <c r="T12" s="9"/>
      <c r="U12" s="172"/>
      <c r="V12" s="9"/>
      <c r="W12" s="9"/>
      <c r="X12" s="9"/>
      <c r="Y12" s="9"/>
      <c r="Z12" s="9"/>
      <c r="AA12" s="9"/>
    </row>
    <row r="13" spans="1:27" x14ac:dyDescent="0.25">
      <c r="A13" s="11"/>
      <c r="B13" s="11"/>
      <c r="C13" s="21" t="s">
        <v>118</v>
      </c>
      <c r="D13" s="29">
        <v>48.800000000000004</v>
      </c>
      <c r="E13" s="29">
        <v>51.6</v>
      </c>
      <c r="F13" s="30">
        <v>44.800000000000004</v>
      </c>
      <c r="G13" s="9"/>
      <c r="H13" s="21" t="s">
        <v>118</v>
      </c>
      <c r="I13" s="29">
        <v>169.60000000000002</v>
      </c>
      <c r="J13" s="29">
        <v>35.200000000000003</v>
      </c>
      <c r="K13" s="30">
        <v>52.800000000000004</v>
      </c>
      <c r="L13" s="11"/>
      <c r="M13" s="11"/>
      <c r="N13" s="10" t="s">
        <v>15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x14ac:dyDescent="0.25">
      <c r="A14" s="11"/>
      <c r="B14" s="11"/>
      <c r="C14" s="25" t="s">
        <v>123</v>
      </c>
      <c r="D14" s="34">
        <v>52</v>
      </c>
      <c r="E14" s="34">
        <v>47.2</v>
      </c>
      <c r="F14" s="35">
        <v>49.2</v>
      </c>
      <c r="G14" s="9"/>
      <c r="H14" s="25" t="s">
        <v>123</v>
      </c>
      <c r="I14" s="34">
        <v>279.04000000000008</v>
      </c>
      <c r="J14" s="34">
        <v>12.320000000000002</v>
      </c>
      <c r="K14" s="35">
        <v>52.800000000000004</v>
      </c>
      <c r="L14" s="11"/>
      <c r="M14" s="11"/>
      <c r="N14" s="10" t="s">
        <v>15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5">
      <c r="C15" s="9"/>
      <c r="D15" s="9"/>
      <c r="E15" s="9"/>
      <c r="F15" s="9"/>
      <c r="G15" s="9"/>
      <c r="H15" s="9"/>
      <c r="I15" s="9"/>
      <c r="J15" s="9"/>
      <c r="K15" s="9"/>
      <c r="L15" s="9"/>
      <c r="M15" s="11"/>
      <c r="N15" s="10" t="s">
        <v>15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5">
      <c r="C16" s="9"/>
      <c r="D16" s="9"/>
      <c r="E16" s="9"/>
      <c r="F16" s="9"/>
      <c r="G16" s="9"/>
      <c r="H16" s="9"/>
      <c r="I16" s="9"/>
      <c r="J16" s="9"/>
      <c r="K16" s="9"/>
      <c r="L16" s="9"/>
      <c r="M16" s="11"/>
      <c r="N16" s="10" t="s">
        <v>15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3:27" x14ac:dyDescent="0.25">
      <c r="C17" s="9"/>
      <c r="D17" s="9"/>
      <c r="E17" s="9"/>
      <c r="F17" s="9"/>
      <c r="G17" s="9"/>
      <c r="H17" s="9"/>
      <c r="I17" s="9"/>
      <c r="J17" s="9"/>
      <c r="K17" s="9"/>
      <c r="L17" s="9"/>
      <c r="M17" s="11"/>
      <c r="N17" s="10" t="s">
        <v>15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3:27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11"/>
      <c r="N18" s="10" t="s">
        <v>15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3:27" x14ac:dyDescent="0.25">
      <c r="C19" s="9"/>
      <c r="D19" s="9"/>
      <c r="E19" s="9"/>
      <c r="F19" s="9"/>
      <c r="G19" s="9"/>
      <c r="H19" s="9"/>
      <c r="I19" s="9"/>
      <c r="J19" s="9"/>
      <c r="K19" s="9"/>
      <c r="L19" s="9"/>
      <c r="M19" s="11"/>
      <c r="N19" s="10" t="s">
        <v>15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3:27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  <c r="N20" s="10" t="s">
        <v>15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3:27" x14ac:dyDescent="0.25">
      <c r="C21" s="9"/>
      <c r="D21" s="9"/>
      <c r="E21" s="9"/>
      <c r="F21" s="9"/>
      <c r="G21" s="9"/>
      <c r="H21" s="9"/>
      <c r="I21" s="9"/>
      <c r="J21" s="9"/>
      <c r="K21" s="9"/>
      <c r="L21" s="9"/>
      <c r="M21" s="11"/>
      <c r="N21" s="10" t="s">
        <v>15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3:27" x14ac:dyDescent="0.25">
      <c r="C22" s="9"/>
      <c r="D22" s="9"/>
      <c r="E22" s="9"/>
      <c r="F22" s="9"/>
      <c r="G22" s="9"/>
      <c r="H22" s="9"/>
      <c r="I22" s="9"/>
      <c r="J22" s="9"/>
      <c r="K22" s="9"/>
      <c r="L22" s="9"/>
      <c r="M22" s="11"/>
      <c r="N22" s="10" t="s">
        <v>15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3:27" x14ac:dyDescent="0.25">
      <c r="C23" s="9"/>
      <c r="D23" s="9"/>
      <c r="E23" s="9"/>
      <c r="F23" s="9"/>
      <c r="G23" s="9"/>
      <c r="H23" s="9"/>
      <c r="I23" s="9"/>
      <c r="J23" s="9"/>
      <c r="K23" s="9"/>
      <c r="L23" s="9"/>
      <c r="M23" s="11"/>
      <c r="N23" s="10" t="s">
        <v>15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3:27" x14ac:dyDescent="0.25">
      <c r="C24" s="9"/>
      <c r="D24" s="9"/>
      <c r="E24" s="9"/>
      <c r="F24" s="9"/>
      <c r="G24" s="9"/>
      <c r="H24" s="9"/>
      <c r="I24" s="9"/>
      <c r="J24" s="9"/>
      <c r="K24" s="9"/>
      <c r="L24" s="9"/>
      <c r="M24" s="11"/>
      <c r="N24" s="10" t="s">
        <v>15</v>
      </c>
      <c r="O24" s="174"/>
      <c r="P24" s="174"/>
      <c r="Q24" s="174"/>
      <c r="R24" s="174"/>
      <c r="S24" s="174"/>
      <c r="T24" s="174"/>
      <c r="U24" s="174"/>
      <c r="V24" s="174"/>
      <c r="W24" s="174"/>
      <c r="X24" s="9"/>
      <c r="Y24" s="9"/>
      <c r="Z24" s="9"/>
      <c r="AA24" s="9"/>
    </row>
    <row r="25" spans="3:27" x14ac:dyDescent="0.25">
      <c r="C25" s="9"/>
      <c r="D25" s="9"/>
      <c r="E25" s="9"/>
      <c r="F25" s="9"/>
      <c r="G25" s="9"/>
      <c r="H25" s="9"/>
      <c r="I25" s="9"/>
      <c r="J25" s="9"/>
      <c r="K25" s="9"/>
      <c r="L25" s="9"/>
      <c r="M25" s="11"/>
      <c r="N25" s="10" t="s">
        <v>15</v>
      </c>
      <c r="O25" s="174"/>
      <c r="P25" s="174"/>
      <c r="Q25" s="174"/>
      <c r="R25" s="174"/>
      <c r="S25" s="174"/>
      <c r="T25" s="174"/>
      <c r="U25" s="174"/>
      <c r="V25" s="174"/>
      <c r="W25" s="174"/>
      <c r="X25" s="9"/>
      <c r="Y25" s="9"/>
      <c r="Z25" s="9"/>
      <c r="AA25" s="9"/>
    </row>
    <row r="26" spans="3:27" x14ac:dyDescent="0.25">
      <c r="C26" s="9"/>
      <c r="D26" s="9"/>
      <c r="E26" s="9"/>
      <c r="F26" s="9"/>
      <c r="G26" s="9"/>
      <c r="H26" s="9"/>
      <c r="I26" s="9"/>
      <c r="J26" s="9"/>
      <c r="K26" s="9"/>
      <c r="L26" s="9"/>
      <c r="M26" s="11"/>
      <c r="N26" s="10" t="s">
        <v>15</v>
      </c>
      <c r="O26" s="175"/>
      <c r="P26" s="174"/>
      <c r="Q26" s="174"/>
      <c r="R26" s="174"/>
      <c r="S26" s="174"/>
      <c r="T26" s="174"/>
      <c r="U26" s="174"/>
      <c r="V26" s="174"/>
      <c r="W26" s="174"/>
      <c r="X26" s="9"/>
      <c r="Y26" s="9"/>
      <c r="Z26" s="9"/>
      <c r="AA26" s="9"/>
    </row>
    <row r="27" spans="3:27" x14ac:dyDescent="0.25">
      <c r="C27" s="9"/>
      <c r="D27" s="9"/>
      <c r="E27" s="9"/>
      <c r="F27" s="9"/>
      <c r="G27" s="9"/>
      <c r="H27" s="9"/>
      <c r="I27" s="9"/>
      <c r="J27" s="9"/>
      <c r="K27" s="9"/>
      <c r="L27" s="9"/>
      <c r="M27" s="11"/>
      <c r="N27" s="10" t="s">
        <v>15</v>
      </c>
      <c r="O27" s="174"/>
      <c r="P27" s="174"/>
      <c r="Q27" s="174"/>
      <c r="R27" s="174"/>
      <c r="S27" s="174"/>
      <c r="T27" s="174"/>
      <c r="U27" s="174"/>
      <c r="V27" s="174"/>
      <c r="W27" s="174"/>
      <c r="X27" s="9"/>
      <c r="Y27" s="9"/>
      <c r="Z27" s="9"/>
      <c r="AA27" s="9"/>
    </row>
    <row r="28" spans="3:27" x14ac:dyDescent="0.25">
      <c r="C28" s="9"/>
      <c r="D28" s="9"/>
      <c r="E28" s="9"/>
      <c r="F28" s="9"/>
      <c r="G28" s="9"/>
      <c r="H28" s="9"/>
      <c r="I28" s="9"/>
      <c r="J28" s="9"/>
      <c r="K28" s="9"/>
      <c r="L28" s="9"/>
      <c r="M28" s="11"/>
      <c r="N28" s="10" t="s">
        <v>15</v>
      </c>
      <c r="O28" s="174"/>
      <c r="P28" s="176"/>
      <c r="Q28" s="176"/>
      <c r="R28" s="176"/>
      <c r="S28" s="176"/>
      <c r="T28" s="176"/>
      <c r="U28" s="176"/>
      <c r="V28" s="174"/>
      <c r="W28" s="174"/>
      <c r="X28" s="9"/>
      <c r="Y28" s="9"/>
      <c r="Z28" s="9"/>
      <c r="AA28" s="9"/>
    </row>
    <row r="29" spans="3:27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11"/>
      <c r="N29" s="10" t="s">
        <v>15</v>
      </c>
      <c r="O29" s="174"/>
      <c r="P29" s="60"/>
      <c r="Q29" s="60"/>
      <c r="R29" s="60"/>
      <c r="S29" s="60"/>
      <c r="T29" s="60"/>
      <c r="U29" s="177"/>
      <c r="V29" s="174"/>
      <c r="W29" s="174"/>
      <c r="X29" s="9"/>
      <c r="Y29" s="9"/>
      <c r="Z29" s="9"/>
      <c r="AA29" s="9"/>
    </row>
    <row r="30" spans="3:27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11"/>
      <c r="N30" s="10" t="s">
        <v>15</v>
      </c>
      <c r="O30" s="174"/>
      <c r="P30" s="60"/>
      <c r="Q30" s="60"/>
      <c r="R30" s="60"/>
      <c r="S30" s="60"/>
      <c r="T30" s="60"/>
      <c r="U30" s="60"/>
      <c r="V30" s="174"/>
      <c r="W30" s="174"/>
      <c r="X30" s="9"/>
      <c r="Y30" s="9"/>
      <c r="Z30" s="9"/>
      <c r="AA30" s="9"/>
    </row>
    <row r="31" spans="3:27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11"/>
      <c r="N31" s="10" t="s">
        <v>15</v>
      </c>
      <c r="O31" s="174"/>
      <c r="P31" s="60"/>
      <c r="Q31" s="60"/>
      <c r="R31" s="60"/>
      <c r="S31" s="60"/>
      <c r="T31" s="60"/>
      <c r="U31" s="60"/>
      <c r="V31" s="174"/>
      <c r="W31" s="174"/>
      <c r="X31" s="9"/>
      <c r="Y31" s="9"/>
      <c r="Z31" s="9"/>
      <c r="AA31" s="9"/>
    </row>
    <row r="32" spans="3:27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11"/>
      <c r="N32" s="10" t="s">
        <v>15</v>
      </c>
      <c r="O32" s="174"/>
      <c r="P32" s="60"/>
      <c r="Q32" s="154"/>
      <c r="R32" s="60"/>
      <c r="S32" s="178"/>
      <c r="T32" s="173"/>
      <c r="U32" s="179"/>
      <c r="V32" s="180"/>
      <c r="W32" s="174"/>
      <c r="X32" s="9"/>
      <c r="Y32" s="9"/>
      <c r="Z32" s="9"/>
      <c r="AA32" s="9"/>
    </row>
    <row r="33" spans="1:27" x14ac:dyDescent="0.25">
      <c r="C33" s="9"/>
      <c r="D33" s="9"/>
      <c r="E33" s="9"/>
      <c r="F33" s="9"/>
      <c r="G33" s="9"/>
      <c r="H33" s="9"/>
      <c r="I33" s="9"/>
      <c r="J33" s="9"/>
      <c r="K33" s="9"/>
      <c r="L33" s="9"/>
      <c r="M33" s="11"/>
      <c r="N33" s="10" t="s">
        <v>15</v>
      </c>
      <c r="O33" s="174"/>
      <c r="P33" s="60"/>
      <c r="Q33" s="154"/>
      <c r="R33" s="60"/>
      <c r="S33" s="178"/>
      <c r="T33" s="173"/>
      <c r="U33" s="179"/>
      <c r="V33" s="180"/>
      <c r="W33" s="174"/>
      <c r="X33" s="9"/>
      <c r="Y33" s="9"/>
      <c r="Z33" s="9"/>
      <c r="AA33" s="9"/>
    </row>
    <row r="34" spans="1:27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11"/>
      <c r="N34" s="10" t="s">
        <v>15</v>
      </c>
      <c r="O34" s="174"/>
      <c r="P34" s="60"/>
      <c r="Q34" s="154"/>
      <c r="R34" s="60"/>
      <c r="S34" s="178"/>
      <c r="T34" s="173"/>
      <c r="U34" s="179"/>
      <c r="V34" s="180"/>
      <c r="W34" s="174"/>
      <c r="X34" s="9"/>
      <c r="Y34" s="9"/>
      <c r="Z34" s="9"/>
      <c r="AA34" s="9"/>
    </row>
    <row r="35" spans="1:27" x14ac:dyDescent="0.25">
      <c r="C35" s="9"/>
      <c r="D35" s="9"/>
      <c r="E35" s="9"/>
      <c r="F35" s="9"/>
      <c r="G35" s="9"/>
      <c r="H35" s="9"/>
      <c r="I35" s="9"/>
      <c r="J35" s="9"/>
      <c r="K35" s="9"/>
      <c r="L35" s="9"/>
      <c r="M35" s="11"/>
      <c r="N35" s="10" t="s">
        <v>15</v>
      </c>
      <c r="O35" s="174"/>
      <c r="P35" s="60"/>
      <c r="Q35" s="181"/>
      <c r="R35" s="60"/>
      <c r="S35" s="178"/>
      <c r="T35" s="173"/>
      <c r="U35" s="182"/>
      <c r="V35" s="174"/>
      <c r="W35" s="174"/>
      <c r="X35" s="9"/>
      <c r="Y35" s="9"/>
      <c r="Z35" s="9"/>
      <c r="AA35" s="9"/>
    </row>
    <row r="36" spans="1:27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11"/>
      <c r="N36" s="10" t="s">
        <v>15</v>
      </c>
      <c r="O36" s="174"/>
      <c r="P36" s="174"/>
      <c r="Q36" s="174"/>
      <c r="R36" s="174"/>
      <c r="S36" s="174"/>
      <c r="T36" s="174"/>
      <c r="U36" s="183"/>
      <c r="V36" s="174"/>
      <c r="W36" s="174"/>
      <c r="X36" s="9"/>
      <c r="Y36" s="9"/>
      <c r="Z36" s="9"/>
      <c r="AA36" s="9"/>
    </row>
    <row r="37" spans="1:27" x14ac:dyDescent="0.25">
      <c r="C37" s="9"/>
      <c r="D37" s="9"/>
      <c r="E37" s="9"/>
      <c r="F37" s="9"/>
      <c r="G37" s="9"/>
      <c r="H37" s="9"/>
      <c r="I37" s="9"/>
      <c r="J37" s="9"/>
      <c r="K37" s="9"/>
      <c r="L37" s="9"/>
      <c r="M37" s="11"/>
      <c r="N37" s="10" t="s">
        <v>15</v>
      </c>
      <c r="O37" s="174"/>
      <c r="P37" s="176"/>
      <c r="Q37" s="184"/>
      <c r="R37" s="174"/>
      <c r="S37" s="174"/>
      <c r="T37" s="174"/>
      <c r="U37" s="174"/>
      <c r="V37" s="174"/>
      <c r="W37" s="174"/>
      <c r="X37" s="9"/>
      <c r="Y37" s="9"/>
      <c r="Z37" s="9"/>
      <c r="AA37" s="9"/>
    </row>
    <row r="38" spans="1:27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11"/>
      <c r="N38" s="10" t="s">
        <v>15</v>
      </c>
      <c r="O38" s="174"/>
      <c r="P38" s="176"/>
      <c r="Q38" s="184"/>
      <c r="R38" s="174"/>
      <c r="S38" s="174"/>
      <c r="T38" s="174"/>
      <c r="U38" s="174"/>
      <c r="V38" s="174"/>
      <c r="W38" s="174"/>
      <c r="X38" s="9"/>
      <c r="Y38" s="9"/>
      <c r="Z38" s="9"/>
      <c r="AA38" s="9"/>
    </row>
    <row r="39" spans="1:27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0" t="s">
        <v>15</v>
      </c>
      <c r="O39" s="174"/>
      <c r="P39" s="176"/>
      <c r="Q39" s="184"/>
      <c r="R39" s="174"/>
      <c r="S39" s="174"/>
      <c r="T39" s="185"/>
      <c r="U39" s="186"/>
      <c r="V39" s="187"/>
      <c r="W39" s="174"/>
      <c r="X39" s="9"/>
      <c r="Y39" s="9"/>
      <c r="Z39" s="9"/>
      <c r="AA39" s="9"/>
    </row>
    <row r="40" spans="1:27" x14ac:dyDescent="0.25">
      <c r="N40" s="10" t="s">
        <v>15</v>
      </c>
      <c r="O40" s="187"/>
      <c r="P40" s="187"/>
      <c r="Q40" s="187"/>
      <c r="R40" s="187"/>
      <c r="S40" s="187"/>
      <c r="T40" s="187"/>
      <c r="U40" s="187"/>
      <c r="V40" s="187"/>
      <c r="W40" s="187"/>
    </row>
    <row r="41" spans="1:27" x14ac:dyDescent="0.25">
      <c r="N41" s="10" t="s">
        <v>15</v>
      </c>
      <c r="O41" s="187"/>
      <c r="P41" s="187"/>
      <c r="Q41" s="187"/>
      <c r="R41" s="187"/>
      <c r="S41" s="187"/>
      <c r="T41" s="187"/>
      <c r="U41" s="187"/>
      <c r="V41" s="187"/>
      <c r="W41" s="187"/>
    </row>
    <row r="42" spans="1:27" x14ac:dyDescent="0.25">
      <c r="N42" s="10" t="s">
        <v>15</v>
      </c>
    </row>
    <row r="43" spans="1:27" x14ac:dyDescent="0.25">
      <c r="N43" s="10" t="s">
        <v>15</v>
      </c>
    </row>
    <row r="44" spans="1:27" x14ac:dyDescent="0.25">
      <c r="N44" s="10" t="s">
        <v>15</v>
      </c>
    </row>
    <row r="45" spans="1:27" x14ac:dyDescent="0.25">
      <c r="N45" s="10" t="s">
        <v>15</v>
      </c>
    </row>
    <row r="46" spans="1:27" x14ac:dyDescent="0.25">
      <c r="N46" s="10" t="s">
        <v>15</v>
      </c>
    </row>
    <row r="47" spans="1:27" x14ac:dyDescent="0.25">
      <c r="N47" s="10" t="s">
        <v>15</v>
      </c>
    </row>
    <row r="48" spans="1:27" x14ac:dyDescent="0.25">
      <c r="N48" s="10" t="s">
        <v>15</v>
      </c>
    </row>
    <row r="49" spans="14:14" x14ac:dyDescent="0.25">
      <c r="N49" s="10" t="s">
        <v>15</v>
      </c>
    </row>
    <row r="50" spans="14:14" x14ac:dyDescent="0.25">
      <c r="N50" s="10" t="s">
        <v>15</v>
      </c>
    </row>
    <row r="51" spans="14:14" x14ac:dyDescent="0.25">
      <c r="N51" s="10" t="s">
        <v>15</v>
      </c>
    </row>
    <row r="52" spans="14:14" x14ac:dyDescent="0.25">
      <c r="N52" s="10" t="s">
        <v>15</v>
      </c>
    </row>
    <row r="53" spans="14:14" x14ac:dyDescent="0.25">
      <c r="N53" s="10" t="s">
        <v>15</v>
      </c>
    </row>
    <row r="54" spans="14:14" x14ac:dyDescent="0.25">
      <c r="N54" s="10" t="s">
        <v>15</v>
      </c>
    </row>
    <row r="55" spans="14:14" x14ac:dyDescent="0.25">
      <c r="N55" s="10" t="s">
        <v>15</v>
      </c>
    </row>
    <row r="56" spans="14:14" x14ac:dyDescent="0.25">
      <c r="N56" s="10" t="s">
        <v>15</v>
      </c>
    </row>
    <row r="57" spans="14:14" x14ac:dyDescent="0.25">
      <c r="N57" s="10" t="s">
        <v>15</v>
      </c>
    </row>
    <row r="58" spans="14:14" x14ac:dyDescent="0.25">
      <c r="N58" s="10" t="s">
        <v>15</v>
      </c>
    </row>
    <row r="59" spans="14:14" x14ac:dyDescent="0.25">
      <c r="N59" s="10" t="s">
        <v>15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TOC</vt:lpstr>
      <vt:lpstr>W-09-PP1</vt:lpstr>
      <vt:lpstr>W-09-PP2</vt:lpstr>
      <vt:lpstr>W-09-LR</vt:lpstr>
      <vt:lpstr>W-09-APP</vt:lpstr>
      <vt:lpstr>W-09-D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2021-02-04T15:27:17Z</dcterms:created>
  <dcterms:modified xsi:type="dcterms:W3CDTF">2025-03-19T17:38:18Z</dcterms:modified>
</cp:coreProperties>
</file>