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12\"/>
    </mc:Choice>
  </mc:AlternateContent>
  <bookViews>
    <workbookView xWindow="0" yWindow="0" windowWidth="24000" windowHeight="9735"/>
  </bookViews>
  <sheets>
    <sheet name="TOC" sheetId="1" r:id="rId1"/>
    <sheet name="W-12-M4" sheetId="3" r:id="rId2"/>
    <sheet name="W-12-ILA" sheetId="5" r:id="rId3"/>
    <sheet name="W-12-LLA" sheetId="6" r:id="rId4"/>
    <sheet name="W-12-LA" sheetId="7" r:id="rId5"/>
    <sheet name="W-13-LV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8" l="1"/>
  <c r="Q9" i="8"/>
  <c r="V10" i="8" l="1"/>
  <c r="T9" i="8"/>
  <c r="T10" i="8"/>
  <c r="Q14" i="8"/>
  <c r="V9" i="8"/>
  <c r="V8" i="8"/>
  <c r="T8" i="8"/>
  <c r="U8" i="8" s="1"/>
  <c r="Q8" i="8"/>
  <c r="R8" i="8" l="1"/>
  <c r="R9" i="8" s="1"/>
  <c r="R10" i="8" s="1"/>
  <c r="S8" i="8"/>
  <c r="W8" i="8" s="1"/>
  <c r="X8" i="8"/>
  <c r="U10" i="8"/>
  <c r="U9" i="8"/>
  <c r="P24" i="7"/>
  <c r="P23" i="7"/>
  <c r="P22" i="7"/>
  <c r="P21" i="7"/>
  <c r="V20" i="7"/>
  <c r="P20" i="7"/>
  <c r="S24" i="7"/>
  <c r="S21" i="7"/>
  <c r="R6" i="7"/>
  <c r="R14" i="5"/>
  <c r="U46" i="3"/>
  <c r="U17" i="3"/>
  <c r="S22" i="7" l="1"/>
  <c r="T14" i="5"/>
  <c r="Y14" i="5" s="1"/>
  <c r="R7" i="7"/>
  <c r="S9" i="8"/>
  <c r="S10" i="8"/>
  <c r="S20" i="7"/>
  <c r="S23" i="7"/>
  <c r="W9" i="8"/>
  <c r="X9" i="8"/>
  <c r="U36" i="3"/>
  <c r="U44" i="3"/>
  <c r="R6" i="6"/>
  <c r="R10" i="6" s="1"/>
  <c r="Y16" i="6" s="1"/>
  <c r="V21" i="7"/>
  <c r="U35" i="3"/>
  <c r="U9" i="3"/>
  <c r="R5" i="5"/>
  <c r="R8" i="5" s="1"/>
  <c r="R5" i="6"/>
  <c r="R9" i="6" s="1"/>
  <c r="T16" i="6" s="1"/>
  <c r="R16" i="6"/>
  <c r="Q20" i="7"/>
  <c r="S37" i="3"/>
  <c r="X10" i="8" l="1"/>
  <c r="X11" i="8" s="1"/>
  <c r="U26" i="8" s="1"/>
  <c r="W10" i="8"/>
  <c r="W11" i="8" s="1"/>
  <c r="R26" i="8" s="1"/>
  <c r="R27" i="8" s="1"/>
  <c r="U18" i="3"/>
  <c r="U10" i="3"/>
  <c r="R7" i="6"/>
  <c r="R11" i="6" s="1"/>
  <c r="W16" i="6"/>
  <c r="R17" i="6" s="1"/>
  <c r="S36" i="3"/>
  <c r="S44" i="3" s="1"/>
  <c r="R20" i="7"/>
  <c r="T20" i="7" s="1"/>
  <c r="Q21" i="7"/>
  <c r="S8" i="3"/>
  <c r="Z11" i="3"/>
  <c r="S10" i="3"/>
  <c r="S18" i="3" s="1"/>
  <c r="Z10" i="3"/>
  <c r="Z9" i="3"/>
  <c r="S11" i="3"/>
  <c r="S9" i="3"/>
  <c r="S17" i="3" s="1"/>
  <c r="S38" i="3"/>
  <c r="V22" i="7"/>
  <c r="Z38" i="3"/>
  <c r="Z36" i="3"/>
  <c r="Z35" i="3"/>
  <c r="W14" i="5"/>
  <c r="R15" i="5" s="1"/>
  <c r="R6" i="5"/>
  <c r="R9" i="5" s="1"/>
  <c r="U43" i="3"/>
  <c r="R10" i="7"/>
  <c r="U20" i="7" s="1"/>
  <c r="U21" i="7" s="1"/>
  <c r="U22" i="7" s="1"/>
  <c r="U23" i="7" s="1"/>
  <c r="U24" i="7" s="1"/>
  <c r="S35" i="3"/>
  <c r="S43" i="3" s="1"/>
  <c r="W43" i="3" l="1"/>
  <c r="S46" i="3"/>
  <c r="U51" i="3" s="1"/>
  <c r="W46" i="3"/>
  <c r="Q22" i="7"/>
  <c r="R21" i="7"/>
  <c r="T21" i="7" s="1"/>
  <c r="W21" i="7" s="1"/>
  <c r="X21" i="7" s="1"/>
  <c r="W44" i="3"/>
  <c r="W20" i="7"/>
  <c r="X20" i="7" s="1"/>
  <c r="U19" i="3"/>
  <c r="S19" i="3"/>
  <c r="S24" i="3" s="1"/>
  <c r="U38" i="3"/>
  <c r="U11" i="3"/>
  <c r="V23" i="7"/>
  <c r="W19" i="3"/>
  <c r="W18" i="3"/>
  <c r="W17" i="3"/>
  <c r="Q23" i="7" l="1"/>
  <c r="R22" i="7"/>
  <c r="T22" i="7" s="1"/>
  <c r="W22" i="7" s="1"/>
  <c r="X22" i="7" s="1"/>
  <c r="S51" i="3"/>
  <c r="U24" i="3"/>
  <c r="V24" i="7"/>
  <c r="R11" i="7"/>
  <c r="Q24" i="7" l="1"/>
  <c r="R24" i="7" s="1"/>
  <c r="T24" i="7" s="1"/>
  <c r="W24" i="7" s="1"/>
  <c r="X24" i="7" s="1"/>
  <c r="R23" i="7"/>
  <c r="T23" i="7" s="1"/>
  <c r="W23" i="7" s="1"/>
  <c r="X23" i="7" s="1"/>
  <c r="X25" i="7" l="1"/>
</calcChain>
</file>

<file path=xl/sharedStrings.xml><?xml version="1.0" encoding="utf-8"?>
<sst xmlns="http://schemas.openxmlformats.org/spreadsheetml/2006/main" count="701" uniqueCount="169">
  <si>
    <t>Question</t>
  </si>
  <si>
    <t>Sheet</t>
  </si>
  <si>
    <t>Type</t>
  </si>
  <si>
    <t>W-12-M4</t>
  </si>
  <si>
    <t>Harwayne's Method</t>
  </si>
  <si>
    <t>W-12-ILA</t>
  </si>
  <si>
    <t>Increased Limits Analysis - Complements for Excess Ratemating</t>
  </si>
  <si>
    <t>W-12-LLA</t>
  </si>
  <si>
    <t>Lower Limits Analysis - Complements for Excess Ratemating</t>
  </si>
  <si>
    <t>W-12-LA</t>
  </si>
  <si>
    <t>Limits Analysis - Complements for Excess Ratemating</t>
  </si>
  <si>
    <t>Reading:</t>
  </si>
  <si>
    <t>Werner 12:  Credibility</t>
  </si>
  <si>
    <t>Return to TOC</t>
  </si>
  <si>
    <t>|</t>
  </si>
  <si>
    <t>Model:</t>
  </si>
  <si>
    <t>Text Example</t>
  </si>
  <si>
    <t>Problem Type:</t>
  </si>
  <si>
    <t>Find</t>
  </si>
  <si>
    <t>Given</t>
  </si>
  <si>
    <t>----</t>
  </si>
  <si>
    <t>state:</t>
  </si>
  <si>
    <t>A</t>
  </si>
  <si>
    <t>Use Harwayne's method to find a complement of credibility for state A &amp; class 1.</t>
  </si>
  <si>
    <t>class:</t>
  </si>
  <si>
    <t>Calculate the complement of credibility using Harwayne's method for:</t>
  </si>
  <si>
    <t>state A</t>
  </si>
  <si>
    <t>Step 1</t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</si>
  <si>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total PP</t>
    </r>
    <r>
      <rPr>
        <sz val="11"/>
        <color theme="1"/>
        <rFont val="Calibri"/>
        <family val="2"/>
        <scheme val="minor"/>
      </rPr>
      <t xml:space="preserve"> for states B, C, D, using exposures from state A as weights</t>
    </r>
  </si>
  <si>
    <t>total</t>
  </si>
  <si>
    <t>and</t>
  </si>
  <si>
    <t>C</t>
  </si>
  <si>
    <t>expos.</t>
  </si>
  <si>
    <t>PP for state A:</t>
  </si>
  <si>
    <t>&lt;====</t>
  </si>
  <si>
    <t>given</t>
  </si>
  <si>
    <t xml:space="preserve">adjusted PP for state B    = </t>
  </si>
  <si>
    <t>=</t>
  </si>
  <si>
    <t>/</t>
  </si>
  <si>
    <t>state</t>
  </si>
  <si>
    <t>class</t>
  </si>
  <si>
    <t>expos</t>
  </si>
  <si>
    <t>loss</t>
  </si>
  <si>
    <t>PP</t>
  </si>
  <si>
    <t>* PP = Pure Premium</t>
  </si>
  <si>
    <t>adjusted PP for state C    =</t>
  </si>
  <si>
    <t>adjusted PP for state D    =</t>
  </si>
  <si>
    <t>Step 2</t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</si>
  <si>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class 1 PP</t>
    </r>
    <r>
      <rPr>
        <sz val="11"/>
        <color theme="1"/>
        <rFont val="Calibri"/>
        <family val="2"/>
        <scheme val="minor"/>
      </rPr>
      <t xml:space="preserve"> for states B, C, D, using the ratios of (state A PP) to (adjusted PP of each of states B, C, D)</t>
    </r>
  </si>
  <si>
    <t>B</t>
  </si>
  <si>
    <t>class 1 PP</t>
  </si>
  <si>
    <t>adjusted class 1 PP for state A</t>
  </si>
  <si>
    <t>not required because this is the base class</t>
  </si>
  <si>
    <t>adjusted class 1 PP for state B</t>
  </si>
  <si>
    <t>x</t>
  </si>
  <si>
    <t>adjusted class 1 PP for state C</t>
  </si>
  <si>
    <t>adjusted class 1 PP for state D</t>
  </si>
  <si>
    <t>Step 3</t>
  </si>
  <si>
    <r>
      <t xml:space="preserve"> calculate a </t>
    </r>
    <r>
      <rPr>
        <b/>
        <sz val="11"/>
        <color rgb="FFFF0000"/>
        <rFont val="Calibri"/>
        <family val="2"/>
        <scheme val="minor"/>
      </rPr>
      <t>new class 1 PP for the complement</t>
    </r>
    <r>
      <rPr>
        <sz val="11"/>
        <color theme="1"/>
        <rFont val="Calibri"/>
        <family val="2"/>
        <scheme val="minor"/>
      </rPr>
      <t xml:space="preserve"> as a weighted average of Step 2 results using class 1 exposures as weights</t>
    </r>
  </si>
  <si>
    <t>D</t>
  </si>
  <si>
    <t xml:space="preserve">    new class 1 PP for complement     =</t>
  </si>
  <si>
    <t xml:space="preserve">    (for state A)</t>
  </si>
  <si>
    <t>(final answer)</t>
  </si>
  <si>
    <t>Now we'll repeat Harwayne's method but for state C &amp; class 2.</t>
  </si>
  <si>
    <t>state C</t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</si>
  <si>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total PP</t>
    </r>
    <r>
      <rPr>
        <sz val="11"/>
        <color theme="1"/>
        <rFont val="Calibri"/>
        <family val="2"/>
        <scheme val="minor"/>
      </rPr>
      <t xml:space="preserve"> for states A, B, D, using exposures from state A as weights</t>
    </r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</si>
  <si>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class 2 PP</t>
    </r>
    <r>
      <rPr>
        <sz val="11"/>
        <color theme="1"/>
        <rFont val="Calibri"/>
        <family val="2"/>
        <scheme val="minor"/>
      </rPr>
      <t xml:space="preserve"> for states A, B, D, using the ratios of (state C PP) to (adjusted PP of each of states A, B, D)</t>
    </r>
  </si>
  <si>
    <t>class 2 PP</t>
  </si>
  <si>
    <t>adjusted class 2 PP for state A</t>
  </si>
  <si>
    <t>adjusted class 2 PP for state B</t>
  </si>
  <si>
    <t>adjusted class 2 PP for state C</t>
  </si>
  <si>
    <t>adjusted class 2 PP for state D</t>
  </si>
  <si>
    <r>
      <t xml:space="preserve"> calculate a </t>
    </r>
    <r>
      <rPr>
        <b/>
        <sz val="11"/>
        <color rgb="FFFF0000"/>
        <rFont val="Calibri"/>
        <family val="2"/>
        <scheme val="minor"/>
      </rPr>
      <t>new class 2 PP for the complement</t>
    </r>
    <r>
      <rPr>
        <sz val="11"/>
        <color theme="1"/>
        <rFont val="Calibri"/>
        <family val="2"/>
        <scheme val="minor"/>
      </rPr>
      <t xml:space="preserve"> as a weighted average of Step 2 results using class 2 exposures as weights</t>
    </r>
  </si>
  <si>
    <t xml:space="preserve">    new class 2 PP for complement     =</t>
  </si>
  <si>
    <t xml:space="preserve">    (for state C)</t>
  </si>
  <si>
    <t xml:space="preserve"> just apply the formula to find the complement of credibility C</t>
  </si>
  <si>
    <t>Find the complement of credibility in indicated layer using Increased Limits Analysis.</t>
  </si>
  <si>
    <t>Attachment point</t>
  </si>
  <si>
    <t>A + L</t>
  </si>
  <si>
    <t>Attachment point  +  Limit of insurer's liability</t>
  </si>
  <si>
    <t xml:space="preserve">layer:    </t>
  </si>
  <si>
    <t>to</t>
  </si>
  <si>
    <t>ILF(A)</t>
  </si>
  <si>
    <t>lookup on ILF table</t>
  </si>
  <si>
    <t xml:space="preserve">losses on policies capped at:   </t>
  </si>
  <si>
    <t>is</t>
  </si>
  <si>
    <t>ILF(A+L)</t>
  </si>
  <si>
    <t>increased limits factors:</t>
  </si>
  <si>
    <t>limit</t>
  </si>
  <si>
    <t>ILF</t>
  </si>
  <si>
    <t xml:space="preserve">    now just apply the formula</t>
  </si>
  <si>
    <t>cap</t>
  </si>
  <si>
    <t>(</t>
  </si>
  <si>
    <t>-</t>
  </si>
  <si>
    <t>)</t>
  </si>
  <si>
    <t>Increased Limits Analysis</t>
  </si>
  <si>
    <r>
      <t xml:space="preserve">Find the complement of credibility in indicated layer using </t>
    </r>
    <r>
      <rPr>
        <u/>
        <sz val="11"/>
        <color theme="1"/>
        <rFont val="Calibri"/>
        <family val="2"/>
        <scheme val="minor"/>
      </rPr>
      <t>Lower</t>
    </r>
    <r>
      <rPr>
        <sz val="11"/>
        <color theme="1"/>
        <rFont val="Calibri"/>
        <family val="2"/>
        <scheme val="minor"/>
      </rPr>
      <t xml:space="preserve"> Limits Analysis.</t>
    </r>
  </si>
  <si>
    <t>d</t>
  </si>
  <si>
    <t>lower limit</t>
  </si>
  <si>
    <t>ILF(d)</t>
  </si>
  <si>
    <t xml:space="preserve"> let's get everything organized so that step 2 is easy</t>
  </si>
  <si>
    <r>
      <t xml:space="preserve">Find the complement of credibility in indicated layer using </t>
    </r>
    <r>
      <rPr>
        <b/>
        <sz val="11"/>
        <color theme="1"/>
        <rFont val="Calibri"/>
        <family val="2"/>
        <scheme val="minor"/>
      </rPr>
      <t>Limits Analysis</t>
    </r>
    <r>
      <rPr>
        <sz val="11"/>
        <color theme="1"/>
        <rFont val="Calibri"/>
        <family val="2"/>
        <scheme val="minor"/>
      </rPr>
      <t>.</t>
    </r>
  </si>
  <si>
    <t>cycles over all values greater than or equal to A</t>
  </si>
  <si>
    <t xml:space="preserve">estimated all limits LR:    </t>
  </si>
  <si>
    <t>depends on which row we're on in the table</t>
  </si>
  <si>
    <t xml:space="preserve">increased limits factors:    </t>
  </si>
  <si>
    <t>limit (d)</t>
  </si>
  <si>
    <t>premium</t>
  </si>
  <si>
    <t xml:space="preserve"> set up the table to do the calculations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</si>
  <si>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</si>
  <si>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</si>
  <si>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</si>
  <si>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</si>
  <si>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</si>
  <si>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</si>
  <si>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</si>
  <si>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</si>
  <si>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</si>
  <si>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expected</t>
  </si>
  <si>
    <t>ILF for</t>
  </si>
  <si>
    <t>% loss</t>
  </si>
  <si>
    <t>min(d,A+L)</t>
  </si>
  <si>
    <t>losses</t>
  </si>
  <si>
    <t>in layer</t>
  </si>
  <si>
    <t xml:space="preserve"> = (premium for each limit d) x (estimated all limits LR)</t>
  </si>
  <si>
    <t xml:space="preserve"> = MAX [ 0 , [ (5)-(6) ] / (7) ]</t>
  </si>
  <si>
    <t xml:space="preserve"> = (4) x (8)</t>
  </si>
  <si>
    <t>Note:</t>
  </si>
  <si>
    <t>You can probably do this calculation with fewer columns in the table. Alice wrote out all the</t>
  </si>
  <si>
    <t>intermediate steps because it's just too easy to mess this up.</t>
  </si>
  <si>
    <t>Slowly and correctly beats rapidly and stupidly.   :-)</t>
  </si>
  <si>
    <t>Werner 13:  Other Considerations</t>
  </si>
  <si>
    <t>2013.Spring #10</t>
  </si>
  <si>
    <t>Lifetime Value Analysis</t>
  </si>
  <si>
    <t xml:space="preserve"> complete the following table</t>
  </si>
  <si>
    <t>Calculate the lifetime value of the expected profit as a percentage of premium</t>
  </si>
  <si>
    <t>cumulative</t>
  </si>
  <si>
    <t>discount</t>
  </si>
  <si>
    <t>PV</t>
  </si>
  <si>
    <t>premium: year 1</t>
  </si>
  <si>
    <t>year</t>
  </si>
  <si>
    <t>expense</t>
  </si>
  <si>
    <t>persistency</t>
  </si>
  <si>
    <t>factor</t>
  </si>
  <si>
    <t>profit</t>
  </si>
  <si>
    <t>premium: year 2</t>
  </si>
  <si>
    <t>premium: year 3</t>
  </si>
  <si>
    <t>new business expected LR</t>
  </si>
  <si>
    <t>annual decrease in losses</t>
  </si>
  <si>
    <r>
      <t xml:space="preserve">totals </t>
    </r>
    <r>
      <rPr>
        <b/>
        <i/>
        <sz val="11"/>
        <color rgb="FFFF0000"/>
        <rFont val="Calibri"/>
        <family val="2"/>
        <scheme val="minor"/>
      </rPr>
      <t xml:space="preserve">====&gt; </t>
    </r>
    <r>
      <rPr>
        <i/>
        <sz val="11"/>
        <color rgb="FFFF0000"/>
        <rFont val="Calibri"/>
        <family val="2"/>
        <scheme val="minor"/>
      </rPr>
      <t xml:space="preserve"> </t>
    </r>
  </si>
  <si>
    <t>expenses - new business</t>
  </si>
  <si>
    <t>expenses - renewal business</t>
  </si>
  <si>
    <t xml:space="preserve"> = given</t>
  </si>
  <si>
    <t>prob(1st renewal)</t>
  </si>
  <si>
    <t>prob(2nd renewal)</t>
  </si>
  <si>
    <t xml:space="preserve"> = use 'new business' expenses for year 1, then 'renewal expenses' for years 2 &amp; 3</t>
  </si>
  <si>
    <t>prob(3rd renewal)</t>
  </si>
  <si>
    <t>annual discount rate</t>
  </si>
  <si>
    <t xml:space="preserve"> = product of current &amp; prior values of (Col 4)</t>
  </si>
  <si>
    <t xml:space="preserve"> = 1 / ( 1 + discount rate) ^ (year -1)</t>
  </si>
  <si>
    <t xml:space="preserve"> = [ (1) - (2) - (3) ] x (5) x (6)</t>
  </si>
  <si>
    <t xml:space="preserve"> =  (1) x (5) x (6)</t>
  </si>
  <si>
    <t xml:space="preserve"> calculate the % profit</t>
  </si>
  <si>
    <t>% profit</t>
  </si>
  <si>
    <t>total PV(profit)</t>
  </si>
  <si>
    <t>total PV(premium)</t>
  </si>
  <si>
    <r>
      <t xml:space="preserve"> 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</si>
  <si>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W-13-LVA</t>
  </si>
  <si>
    <t>Exam 5: Pricing - Chapter 12 and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</si>
</sst>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"/>
    <numFmt numFmtId="166" formatCode="#,##0.000"/>
    <numFmt numFmtId="167" formatCode="0.0%"/>
    <numFmt numFmtId="168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57">
    <xf numFmtId="0" fontId="0" fillId="0" borderId="0" xfId="0"/>
    <xf numFmtId="0" fontId="0" fillId="5" borderId="0" xfId="0" applyFont="1" applyFill="1"/>
    <xf numFmtId="0" fontId="0" fillId="5" borderId="0" xfId="0" applyFont="1" applyFill="1" applyBorder="1"/>
    <xf numFmtId="0" fontId="5" fillId="5" borderId="1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5" fillId="0" borderId="0" xfId="0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0" fillId="0" borderId="2" xfId="0" applyBorder="1"/>
    <xf numFmtId="0" fontId="0" fillId="6" borderId="3" xfId="0" applyFill="1" applyBorder="1" applyAlignment="1">
      <alignment horizontal="center"/>
    </xf>
    <xf numFmtId="0" fontId="9" fillId="0" borderId="0" xfId="0" applyFont="1" applyFill="1" applyBorder="1"/>
    <xf numFmtId="0" fontId="0" fillId="0" borderId="4" xfId="0" applyBorder="1"/>
    <xf numFmtId="0" fontId="0" fillId="6" borderId="5" xfId="0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3" borderId="0" xfId="3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0" fillId="0" borderId="8" xfId="0" applyFont="1" applyBorder="1" applyAlignment="1">
      <alignment horizontal="center"/>
    </xf>
    <xf numFmtId="164" fontId="11" fillId="0" borderId="0" xfId="3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quotePrefix="1" applyFont="1" applyFill="1" applyBorder="1" applyAlignment="1">
      <alignment horizontal="center"/>
    </xf>
    <xf numFmtId="164" fontId="3" fillId="3" borderId="0" xfId="3" applyNumberFormat="1"/>
    <xf numFmtId="0" fontId="11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right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3" fontId="0" fillId="6" borderId="0" xfId="0" applyNumberFormat="1" applyFill="1"/>
    <xf numFmtId="165" fontId="0" fillId="6" borderId="0" xfId="0" applyNumberFormat="1" applyFill="1"/>
    <xf numFmtId="0" fontId="1" fillId="4" borderId="0" xfId="4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166" fontId="11" fillId="0" borderId="10" xfId="3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1" fillId="4" borderId="0" xfId="4" applyNumberFormat="1"/>
    <xf numFmtId="165" fontId="4" fillId="0" borderId="0" xfId="0" applyNumberFormat="1" applyFont="1" applyAlignment="1">
      <alignment horizontal="center"/>
    </xf>
    <xf numFmtId="0" fontId="2" fillId="2" borderId="0" xfId="2" applyAlignment="1">
      <alignment horizontal="center"/>
    </xf>
    <xf numFmtId="164" fontId="2" fillId="2" borderId="0" xfId="2" applyNumberFormat="1"/>
    <xf numFmtId="0" fontId="0" fillId="6" borderId="0" xfId="0" applyFill="1"/>
    <xf numFmtId="0" fontId="9" fillId="0" borderId="0" xfId="0" applyFont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0" fillId="0" borderId="0" xfId="0" quotePrefix="1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left"/>
    </xf>
    <xf numFmtId="3" fontId="0" fillId="7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3" fontId="0" fillId="8" borderId="0" xfId="0" applyNumberFormat="1" applyFont="1" applyFill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7" borderId="0" xfId="0" applyNumberFormat="1" applyFont="1" applyFill="1"/>
    <xf numFmtId="3" fontId="0" fillId="8" borderId="0" xfId="0" applyNumberFormat="1" applyFont="1" applyFill="1"/>
    <xf numFmtId="4" fontId="0" fillId="0" borderId="0" xfId="0" applyNumberFormat="1" applyFont="1" applyAlignment="1">
      <alignment horizontal="center"/>
    </xf>
    <xf numFmtId="3" fontId="4" fillId="0" borderId="0" xfId="0" applyNumberFormat="1" applyFont="1" applyFill="1"/>
    <xf numFmtId="3" fontId="0" fillId="0" borderId="11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</xf>
    <xf numFmtId="3" fontId="0" fillId="0" borderId="8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3" fontId="1" fillId="4" borderId="0" xfId="4" applyNumberFormat="1"/>
    <xf numFmtId="4" fontId="9" fillId="0" borderId="0" xfId="0" applyNumberFormat="1" applyFont="1" applyAlignment="1">
      <alignment horizontal="left"/>
    </xf>
    <xf numFmtId="9" fontId="0" fillId="6" borderId="0" xfId="1" applyFont="1" applyFill="1"/>
    <xf numFmtId="0" fontId="0" fillId="0" borderId="10" xfId="0" applyFont="1" applyBorder="1"/>
    <xf numFmtId="0" fontId="13" fillId="0" borderId="12" xfId="0" quotePrefix="1" applyFont="1" applyBorder="1" applyAlignment="1">
      <alignment horizontal="center"/>
    </xf>
    <xf numFmtId="0" fontId="13" fillId="0" borderId="13" xfId="0" quotePrefix="1" applyFont="1" applyBorder="1" applyAlignment="1">
      <alignment horizontal="center"/>
    </xf>
    <xf numFmtId="0" fontId="13" fillId="0" borderId="14" xfId="0" quotePrefix="1" applyFont="1" applyBorder="1" applyAlignment="1">
      <alignment horizontal="center"/>
    </xf>
    <xf numFmtId="0" fontId="13" fillId="0" borderId="6" xfId="0" quotePrefix="1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16" fillId="0" borderId="9" xfId="0" quotePrefix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5" xfId="0" quotePrefix="1" applyFont="1" applyBorder="1"/>
    <xf numFmtId="0" fontId="0" fillId="0" borderId="0" xfId="0" quotePrefix="1" applyFont="1" applyBorder="1"/>
    <xf numFmtId="0" fontId="0" fillId="0" borderId="9" xfId="0" quotePrefix="1" applyFont="1" applyBorder="1"/>
    <xf numFmtId="0" fontId="7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9" xfId="0" applyFont="1" applyBorder="1"/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0" fillId="0" borderId="15" xfId="0" applyNumberFormat="1" applyFont="1" applyBorder="1"/>
    <xf numFmtId="3" fontId="0" fillId="0" borderId="0" xfId="0" applyNumberFormat="1" applyFont="1" applyBorder="1"/>
    <xf numFmtId="3" fontId="0" fillId="0" borderId="9" xfId="0" applyNumberFormat="1" applyFont="1" applyBorder="1"/>
    <xf numFmtId="3" fontId="4" fillId="0" borderId="9" xfId="0" applyNumberFormat="1" applyFont="1" applyBorder="1"/>
    <xf numFmtId="4" fontId="0" fillId="0" borderId="0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10" fontId="4" fillId="0" borderId="7" xfId="1" applyNumberFormat="1" applyFont="1" applyBorder="1"/>
    <xf numFmtId="166" fontId="0" fillId="0" borderId="0" xfId="0" applyNumberFormat="1" applyFont="1"/>
    <xf numFmtId="3" fontId="0" fillId="0" borderId="4" xfId="0" applyNumberFormat="1" applyFont="1" applyBorder="1"/>
    <xf numFmtId="3" fontId="0" fillId="0" borderId="1" xfId="0" applyNumberFormat="1" applyFont="1" applyBorder="1"/>
    <xf numFmtId="3" fontId="0" fillId="0" borderId="5" xfId="0" applyNumberFormat="1" applyFont="1" applyBorder="1"/>
    <xf numFmtId="3" fontId="4" fillId="0" borderId="5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10" fontId="4" fillId="0" borderId="8" xfId="1" applyNumberFormat="1" applyFont="1" applyBorder="1"/>
    <xf numFmtId="3" fontId="2" fillId="2" borderId="11" xfId="2" applyNumberFormat="1" applyBorder="1"/>
    <xf numFmtId="3" fontId="9" fillId="0" borderId="0" xfId="0" applyNumberFormat="1" applyFont="1"/>
    <xf numFmtId="0" fontId="8" fillId="5" borderId="0" xfId="5" applyFill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12" xfId="0" applyNumberFormat="1" applyFont="1" applyBorder="1"/>
    <xf numFmtId="3" fontId="0" fillId="0" borderId="13" xfId="0" applyNumberFormat="1" applyFont="1" applyBorder="1"/>
    <xf numFmtId="3" fontId="0" fillId="6" borderId="6" xfId="0" applyNumberFormat="1" applyFont="1" applyFill="1" applyBorder="1"/>
    <xf numFmtId="3" fontId="0" fillId="0" borderId="8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6" borderId="7" xfId="0" applyNumberFormat="1" applyFont="1" applyFill="1" applyBorder="1"/>
    <xf numFmtId="3" fontId="0" fillId="0" borderId="7" xfId="0" applyNumberFormat="1" applyFont="1" applyBorder="1" applyAlignment="1">
      <alignment horizontal="center"/>
    </xf>
    <xf numFmtId="167" fontId="0" fillId="0" borderId="0" xfId="1" applyNumberFormat="1" applyFont="1" applyBorder="1"/>
    <xf numFmtId="168" fontId="0" fillId="0" borderId="9" xfId="0" applyNumberFormat="1" applyFont="1" applyBorder="1"/>
    <xf numFmtId="4" fontId="0" fillId="0" borderId="0" xfId="0" applyNumberFormat="1" applyFont="1" applyBorder="1"/>
    <xf numFmtId="4" fontId="0" fillId="0" borderId="9" xfId="0" applyNumberFormat="1" applyFont="1" applyBorder="1"/>
    <xf numFmtId="3" fontId="0" fillId="6" borderId="8" xfId="0" applyNumberFormat="1" applyFont="1" applyFill="1" applyBorder="1"/>
    <xf numFmtId="9" fontId="0" fillId="6" borderId="7" xfId="1" applyFont="1" applyFill="1" applyBorder="1"/>
    <xf numFmtId="167" fontId="0" fillId="0" borderId="1" xfId="1" applyNumberFormat="1" applyFont="1" applyBorder="1"/>
    <xf numFmtId="168" fontId="0" fillId="0" borderId="5" xfId="0" applyNumberFormat="1" applyFont="1" applyBorder="1"/>
    <xf numFmtId="4" fontId="0" fillId="0" borderId="1" xfId="0" applyNumberFormat="1" applyFont="1" applyBorder="1"/>
    <xf numFmtId="4" fontId="0" fillId="0" borderId="5" xfId="0" applyNumberFormat="1" applyFont="1" applyBorder="1"/>
    <xf numFmtId="3" fontId="7" fillId="0" borderId="0" xfId="0" applyNumberFormat="1" applyFont="1" applyAlignment="1">
      <alignment horizontal="right"/>
    </xf>
    <xf numFmtId="4" fontId="3" fillId="3" borderId="2" xfId="3" applyNumberFormat="1" applyBorder="1"/>
    <xf numFmtId="4" fontId="3" fillId="3" borderId="3" xfId="3" applyNumberFormat="1" applyBorder="1"/>
    <xf numFmtId="9" fontId="0" fillId="6" borderId="8" xfId="1" applyFont="1" applyFill="1" applyBorder="1"/>
    <xf numFmtId="3" fontId="2" fillId="2" borderId="0" xfId="2" applyNumberFormat="1"/>
    <xf numFmtId="4" fontId="3" fillId="3" borderId="0" xfId="3" applyNumberFormat="1" applyAlignment="1">
      <alignment horizontal="left"/>
    </xf>
    <xf numFmtId="4" fontId="0" fillId="0" borderId="0" xfId="0" applyNumberFormat="1" applyFont="1"/>
    <xf numFmtId="4" fontId="0" fillId="0" borderId="0" xfId="0" quotePrefix="1" applyNumberFormat="1" applyFont="1" applyAlignment="1">
      <alignment horizontal="center"/>
    </xf>
    <xf numFmtId="10" fontId="2" fillId="2" borderId="0" xfId="1" applyNumberFormat="1" applyFont="1" applyFill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8" fillId="0" borderId="0" xfId="5" applyAlignment="1">
      <alignment horizontal="right"/>
    </xf>
  </cellXfs>
  <cellStyles count="6">
    <cellStyle name="40% - Accent1" xfId="4" builtinId="31"/>
    <cellStyle name="Good" xfId="2" builtinId="26"/>
    <cellStyle name="Hyperlink" xfId="5" builtinId="8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8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54" customWidth="1"/>
    <col min="3" max="3" width="58.28515625" style="2" bestFit="1" customWidth="1"/>
    <col min="4" max="16384" width="9.140625" style="1"/>
  </cols>
  <sheetData>
    <row r="5" spans="1:3" x14ac:dyDescent="0.25">
      <c r="A5" s="155" t="s">
        <v>168</v>
      </c>
      <c r="B5" s="155"/>
      <c r="C5" s="155"/>
    </row>
    <row r="6" spans="1:3" ht="21" customHeight="1" x14ac:dyDescent="0.25">
      <c r="A6" s="155"/>
      <c r="B6" s="155"/>
      <c r="C6" s="155"/>
    </row>
    <row r="8" spans="1:3" x14ac:dyDescent="0.25">
      <c r="A8" s="2"/>
      <c r="B8" s="153"/>
    </row>
    <row r="9" spans="1:3" x14ac:dyDescent="0.25">
      <c r="A9" s="3" t="s">
        <v>0</v>
      </c>
      <c r="B9" s="3" t="s">
        <v>1</v>
      </c>
      <c r="C9" s="3" t="s">
        <v>2</v>
      </c>
    </row>
    <row r="10" spans="1:3" x14ac:dyDescent="0.25">
      <c r="A10" s="122">
        <v>1</v>
      </c>
      <c r="B10" s="153" t="s">
        <v>3</v>
      </c>
      <c r="C10" s="2" t="s">
        <v>4</v>
      </c>
    </row>
    <row r="11" spans="1:3" x14ac:dyDescent="0.25">
      <c r="A11" s="122">
        <v>2</v>
      </c>
      <c r="B11" s="153" t="s">
        <v>5</v>
      </c>
      <c r="C11" s="2" t="s">
        <v>6</v>
      </c>
    </row>
    <row r="12" spans="1:3" x14ac:dyDescent="0.25">
      <c r="A12" s="122">
        <v>3</v>
      </c>
      <c r="B12" s="153" t="s">
        <v>7</v>
      </c>
      <c r="C12" s="2" t="s">
        <v>8</v>
      </c>
    </row>
    <row r="13" spans="1:3" x14ac:dyDescent="0.25">
      <c r="A13" s="122">
        <v>4</v>
      </c>
      <c r="B13" s="153" t="s">
        <v>9</v>
      </c>
      <c r="C13" s="2" t="s">
        <v>10</v>
      </c>
    </row>
    <row r="14" spans="1:3" x14ac:dyDescent="0.25">
      <c r="A14" s="122">
        <v>5</v>
      </c>
      <c r="B14" s="153" t="s">
        <v>167</v>
      </c>
      <c r="C14" s="2" t="s">
        <v>133</v>
      </c>
    </row>
    <row r="15" spans="1:3" x14ac:dyDescent="0.25">
      <c r="A15" s="4"/>
      <c r="B15" s="153"/>
    </row>
    <row r="16" spans="1:3" x14ac:dyDescent="0.25">
      <c r="A16" s="4"/>
      <c r="B16" s="153"/>
    </row>
    <row r="17" spans="1:2" x14ac:dyDescent="0.25">
      <c r="A17" s="4"/>
      <c r="B17" s="153"/>
    </row>
    <row r="18" spans="1:2" x14ac:dyDescent="0.25">
      <c r="A18" s="4"/>
      <c r="B18" s="153"/>
    </row>
    <row r="19" spans="1:2" x14ac:dyDescent="0.25">
      <c r="A19" s="4"/>
      <c r="B19" s="153"/>
    </row>
    <row r="20" spans="1:2" x14ac:dyDescent="0.25">
      <c r="A20" s="4"/>
      <c r="B20" s="153"/>
    </row>
    <row r="21" spans="1:2" x14ac:dyDescent="0.25">
      <c r="A21" s="4"/>
      <c r="B21" s="153"/>
    </row>
    <row r="22" spans="1:2" x14ac:dyDescent="0.25">
      <c r="A22" s="4"/>
      <c r="B22" s="153"/>
    </row>
    <row r="23" spans="1:2" x14ac:dyDescent="0.25">
      <c r="A23" s="4"/>
      <c r="B23" s="153"/>
    </row>
    <row r="24" spans="1:2" x14ac:dyDescent="0.25">
      <c r="A24" s="4"/>
      <c r="B24" s="153"/>
    </row>
    <row r="25" spans="1:2" x14ac:dyDescent="0.25">
      <c r="A25" s="4"/>
      <c r="B25" s="153"/>
    </row>
    <row r="26" spans="1:2" x14ac:dyDescent="0.25">
      <c r="A26" s="4"/>
      <c r="B26" s="153"/>
    </row>
    <row r="27" spans="1:2" x14ac:dyDescent="0.25">
      <c r="A27" s="4"/>
      <c r="B27" s="153"/>
    </row>
    <row r="28" spans="1:2" x14ac:dyDescent="0.25">
      <c r="A28" s="4"/>
      <c r="B28" s="153"/>
    </row>
    <row r="29" spans="1:2" x14ac:dyDescent="0.25">
      <c r="A29" s="4"/>
      <c r="B29" s="153"/>
    </row>
    <row r="30" spans="1:2" x14ac:dyDescent="0.25">
      <c r="A30" s="4"/>
      <c r="B30" s="153"/>
    </row>
    <row r="31" spans="1:2" x14ac:dyDescent="0.25">
      <c r="A31" s="4"/>
      <c r="B31" s="153"/>
    </row>
    <row r="32" spans="1:2" x14ac:dyDescent="0.25">
      <c r="A32" s="4"/>
      <c r="B32" s="153"/>
    </row>
    <row r="33" spans="1:2" x14ac:dyDescent="0.25">
      <c r="A33" s="4"/>
      <c r="B33" s="153"/>
    </row>
    <row r="34" spans="1:2" x14ac:dyDescent="0.25">
      <c r="A34" s="4"/>
      <c r="B34" s="153"/>
    </row>
    <row r="35" spans="1:2" x14ac:dyDescent="0.25">
      <c r="A35" s="4"/>
      <c r="B35" s="153"/>
    </row>
    <row r="36" spans="1:2" x14ac:dyDescent="0.25">
      <c r="A36" s="4"/>
      <c r="B36" s="153"/>
    </row>
    <row r="37" spans="1:2" x14ac:dyDescent="0.25">
      <c r="A37" s="4"/>
      <c r="B37" s="153"/>
    </row>
    <row r="38" spans="1:2" x14ac:dyDescent="0.25">
      <c r="A38" s="4"/>
      <c r="B38" s="153"/>
    </row>
    <row r="39" spans="1:2" x14ac:dyDescent="0.25">
      <c r="A39" s="4"/>
      <c r="B39" s="153"/>
    </row>
    <row r="40" spans="1:2" x14ac:dyDescent="0.25">
      <c r="A40" s="4"/>
      <c r="B40" s="153"/>
    </row>
    <row r="41" spans="1:2" x14ac:dyDescent="0.25">
      <c r="A41" s="4"/>
      <c r="B41" s="153"/>
    </row>
    <row r="42" spans="1:2" x14ac:dyDescent="0.25">
      <c r="A42" s="4"/>
      <c r="B42" s="153"/>
    </row>
    <row r="43" spans="1:2" x14ac:dyDescent="0.25">
      <c r="A43" s="4"/>
      <c r="B43" s="153"/>
    </row>
    <row r="44" spans="1:2" x14ac:dyDescent="0.25">
      <c r="A44" s="4"/>
      <c r="B44" s="153"/>
    </row>
    <row r="45" spans="1:2" x14ac:dyDescent="0.25">
      <c r="A45" s="4"/>
      <c r="B45" s="153"/>
    </row>
    <row r="46" spans="1:2" x14ac:dyDescent="0.25">
      <c r="A46" s="4"/>
      <c r="B46" s="153"/>
    </row>
    <row r="47" spans="1:2" x14ac:dyDescent="0.25">
      <c r="A47" s="4"/>
      <c r="B47" s="153"/>
    </row>
    <row r="48" spans="1:2" x14ac:dyDescent="0.25">
      <c r="A48" s="4"/>
      <c r="B48" s="153"/>
    </row>
    <row r="49" spans="1:2" x14ac:dyDescent="0.25">
      <c r="A49" s="4"/>
      <c r="B49" s="153"/>
    </row>
    <row r="50" spans="1:2" x14ac:dyDescent="0.25">
      <c r="A50" s="4"/>
      <c r="B50" s="153"/>
    </row>
    <row r="51" spans="1:2" x14ac:dyDescent="0.25">
      <c r="A51" s="4"/>
      <c r="B51" s="153"/>
    </row>
    <row r="52" spans="1:2" x14ac:dyDescent="0.25">
      <c r="A52" s="4"/>
      <c r="B52" s="153"/>
    </row>
    <row r="53" spans="1:2" x14ac:dyDescent="0.25">
      <c r="A53" s="4"/>
      <c r="B53" s="153"/>
    </row>
    <row r="54" spans="1:2" x14ac:dyDescent="0.25">
      <c r="A54" s="4"/>
      <c r="B54" s="153"/>
    </row>
    <row r="55" spans="1:2" x14ac:dyDescent="0.25">
      <c r="A55" s="4"/>
      <c r="B55" s="153"/>
    </row>
    <row r="56" spans="1:2" x14ac:dyDescent="0.25">
      <c r="A56" s="4"/>
      <c r="B56" s="153"/>
    </row>
    <row r="57" spans="1:2" x14ac:dyDescent="0.25">
      <c r="A57" s="4"/>
      <c r="B57" s="153"/>
    </row>
    <row r="58" spans="1:2" x14ac:dyDescent="0.25">
      <c r="A58" s="4"/>
      <c r="B58" s="153"/>
    </row>
    <row r="59" spans="1:2" x14ac:dyDescent="0.25">
      <c r="A59" s="4"/>
      <c r="B59" s="153"/>
    </row>
    <row r="60" spans="1:2" x14ac:dyDescent="0.25">
      <c r="A60" s="4"/>
      <c r="B60" s="153"/>
    </row>
    <row r="61" spans="1:2" x14ac:dyDescent="0.25">
      <c r="A61" s="4"/>
      <c r="B61" s="153"/>
    </row>
    <row r="62" spans="1:2" x14ac:dyDescent="0.25">
      <c r="A62" s="4"/>
      <c r="B62" s="153"/>
    </row>
    <row r="63" spans="1:2" x14ac:dyDescent="0.25">
      <c r="A63" s="4"/>
      <c r="B63" s="153"/>
    </row>
    <row r="64" spans="1:2" x14ac:dyDescent="0.25">
      <c r="A64" s="4"/>
      <c r="B64" s="153"/>
    </row>
    <row r="65" spans="1:2" x14ac:dyDescent="0.25">
      <c r="A65" s="4"/>
      <c r="B65" s="153"/>
    </row>
    <row r="66" spans="1:2" x14ac:dyDescent="0.25">
      <c r="A66" s="4"/>
      <c r="B66" s="153"/>
    </row>
    <row r="67" spans="1:2" x14ac:dyDescent="0.25">
      <c r="A67" s="4"/>
      <c r="B67" s="153"/>
    </row>
    <row r="68" spans="1:2" x14ac:dyDescent="0.25">
      <c r="A68" s="4"/>
      <c r="B68" s="153"/>
    </row>
    <row r="69" spans="1:2" x14ac:dyDescent="0.25">
      <c r="A69" s="4"/>
      <c r="B69" s="153"/>
    </row>
    <row r="70" spans="1:2" x14ac:dyDescent="0.25">
      <c r="A70" s="4"/>
      <c r="B70" s="153"/>
    </row>
    <row r="71" spans="1:2" x14ac:dyDescent="0.25">
      <c r="A71" s="4"/>
      <c r="B71" s="153"/>
    </row>
    <row r="72" spans="1:2" x14ac:dyDescent="0.25">
      <c r="A72" s="4"/>
      <c r="B72" s="153"/>
    </row>
    <row r="73" spans="1:2" x14ac:dyDescent="0.25">
      <c r="A73" s="4"/>
      <c r="B73" s="153"/>
    </row>
    <row r="74" spans="1:2" x14ac:dyDescent="0.25">
      <c r="A74" s="4"/>
      <c r="B74" s="153"/>
    </row>
    <row r="75" spans="1:2" x14ac:dyDescent="0.25">
      <c r="A75" s="4"/>
      <c r="B75" s="153"/>
    </row>
    <row r="76" spans="1:2" x14ac:dyDescent="0.25">
      <c r="A76" s="4"/>
      <c r="B76" s="153"/>
    </row>
    <row r="77" spans="1:2" x14ac:dyDescent="0.25">
      <c r="A77" s="4"/>
      <c r="B77" s="153"/>
    </row>
    <row r="78" spans="1:2" x14ac:dyDescent="0.25">
      <c r="A78" s="4"/>
      <c r="B78" s="153"/>
    </row>
    <row r="79" spans="1:2" x14ac:dyDescent="0.25">
      <c r="A79" s="4"/>
      <c r="B79" s="153"/>
    </row>
    <row r="80" spans="1:2" x14ac:dyDescent="0.25">
      <c r="A80" s="4"/>
      <c r="B80" s="153"/>
    </row>
    <row r="81" spans="1:2" x14ac:dyDescent="0.25">
      <c r="A81" s="4"/>
      <c r="B81" s="153"/>
    </row>
    <row r="82" spans="1:2" x14ac:dyDescent="0.25">
      <c r="A82" s="4"/>
      <c r="B82" s="153"/>
    </row>
    <row r="83" spans="1:2" x14ac:dyDescent="0.25">
      <c r="A83" s="4"/>
      <c r="B83" s="153"/>
    </row>
    <row r="84" spans="1:2" x14ac:dyDescent="0.25">
      <c r="A84" s="4"/>
      <c r="B84" s="153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</sheetData>
  <mergeCells count="1">
    <mergeCell ref="A5:C6"/>
  </mergeCells>
  <hyperlinks>
    <hyperlink ref="A10" location="'W-12-M4'!A1" display="'W-12-M4'!A1"/>
    <hyperlink ref="A11" location="'W-12-ILA'!A1" display="'W-12-ILA'!A1"/>
    <hyperlink ref="A12" location="'W-12-LLA'!A1" display="'W-12-LLA'!A1"/>
    <hyperlink ref="A13" location="'W-12-LA'!A1" display="'W-12-LA'!A1"/>
    <hyperlink ref="A14" location="'W-13-LVA'!A1" display="'W-13-LVA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11</v>
      </c>
      <c r="C1" t="s">
        <v>12</v>
      </c>
      <c r="D1" s="7"/>
      <c r="E1" s="7"/>
      <c r="L1" s="156" t="s">
        <v>13</v>
      </c>
      <c r="M1" s="156"/>
      <c r="N1" s="8" t="s">
        <v>14</v>
      </c>
    </row>
    <row r="2" spans="1:27" x14ac:dyDescent="0.25">
      <c r="A2" s="5" t="s">
        <v>15</v>
      </c>
      <c r="C2" s="6" t="s">
        <v>16</v>
      </c>
      <c r="N2" s="8" t="s">
        <v>14</v>
      </c>
    </row>
    <row r="3" spans="1:27" x14ac:dyDescent="0.25">
      <c r="A3" s="5" t="s">
        <v>17</v>
      </c>
      <c r="C3" s="6" t="s">
        <v>4</v>
      </c>
      <c r="N3" s="8" t="s">
        <v>14</v>
      </c>
      <c r="O3" s="13" t="s">
        <v>21</v>
      </c>
      <c r="P3" s="14" t="s">
        <v>22</v>
      </c>
      <c r="R3" s="15" t="s">
        <v>23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  <c r="O4" s="16" t="s">
        <v>24</v>
      </c>
      <c r="P4" s="17">
        <v>1</v>
      </c>
    </row>
    <row r="5" spans="1:27" x14ac:dyDescent="0.25">
      <c r="A5" s="12" t="s">
        <v>18</v>
      </c>
      <c r="C5" s="6" t="s">
        <v>25</v>
      </c>
      <c r="D5"/>
      <c r="E5"/>
      <c r="F5"/>
      <c r="G5"/>
      <c r="H5"/>
      <c r="I5" s="9"/>
      <c r="J5" s="9"/>
      <c r="N5" s="8" t="s">
        <v>14</v>
      </c>
      <c r="O5" s="5"/>
      <c r="P5"/>
      <c r="Q5"/>
      <c r="R5"/>
      <c r="S5"/>
      <c r="T5"/>
      <c r="U5"/>
      <c r="V5"/>
      <c r="W5"/>
      <c r="X5"/>
      <c r="Y5"/>
      <c r="Z5" s="18" t="s">
        <v>26</v>
      </c>
      <c r="AA5"/>
    </row>
    <row r="6" spans="1:27" x14ac:dyDescent="0.25">
      <c r="C6"/>
      <c r="D6"/>
      <c r="E6"/>
      <c r="F6"/>
      <c r="G6"/>
      <c r="H6"/>
      <c r="I6" s="9"/>
      <c r="J6" s="9"/>
      <c r="N6" s="8" t="s">
        <v>14</v>
      </c>
      <c r="O6" s="19" t="s">
        <v>27</v>
      </c>
      <c r="P6" t="s">
        <v>28</v>
      </c>
      <c r="Q6"/>
      <c r="R6"/>
      <c r="S6"/>
      <c r="T6"/>
      <c r="U6"/>
      <c r="V6"/>
      <c r="W6"/>
      <c r="X6"/>
      <c r="Y6"/>
      <c r="Z6" s="20" t="s">
        <v>29</v>
      </c>
      <c r="AA6"/>
    </row>
    <row r="7" spans="1:27" x14ac:dyDescent="0.25">
      <c r="C7" s="13" t="s">
        <v>21</v>
      </c>
      <c r="D7" s="14" t="s">
        <v>22</v>
      </c>
      <c r="E7" s="21" t="s">
        <v>30</v>
      </c>
      <c r="F7" s="21"/>
      <c r="G7" s="13" t="s">
        <v>21</v>
      </c>
      <c r="H7" s="14" t="s">
        <v>31</v>
      </c>
      <c r="I7" s="9"/>
      <c r="J7" s="9"/>
      <c r="N7" s="8" t="s">
        <v>14</v>
      </c>
      <c r="O7"/>
      <c r="P7"/>
      <c r="Q7"/>
      <c r="R7"/>
      <c r="S7"/>
      <c r="T7"/>
      <c r="Z7" s="22" t="s">
        <v>32</v>
      </c>
      <c r="AA7"/>
    </row>
    <row r="8" spans="1:27" x14ac:dyDescent="0.25">
      <c r="A8" s="12"/>
      <c r="B8" s="11"/>
      <c r="C8" s="16" t="s">
        <v>24</v>
      </c>
      <c r="D8" s="17">
        <v>1</v>
      </c>
      <c r="E8"/>
      <c r="F8"/>
      <c r="G8" s="16" t="s">
        <v>24</v>
      </c>
      <c r="H8" s="17">
        <v>2</v>
      </c>
      <c r="I8" s="9"/>
      <c r="J8" s="9"/>
      <c r="N8" s="8" t="s">
        <v>14</v>
      </c>
      <c r="O8"/>
      <c r="P8" t="s">
        <v>33</v>
      </c>
      <c r="Q8"/>
      <c r="R8"/>
      <c r="S8" s="23">
        <f>G14</f>
        <v>7.166666666666667</v>
      </c>
      <c r="T8" s="24" t="s">
        <v>34</v>
      </c>
      <c r="U8" s="25" t="s">
        <v>35</v>
      </c>
      <c r="Z8" s="26" t="s">
        <v>20</v>
      </c>
      <c r="AA8"/>
    </row>
    <row r="9" spans="1:27" x14ac:dyDescent="0.25">
      <c r="A9" s="11"/>
      <c r="B9" s="11"/>
      <c r="C9"/>
      <c r="D9"/>
      <c r="E9"/>
      <c r="F9"/>
      <c r="G9"/>
      <c r="H9"/>
      <c r="I9" s="9"/>
      <c r="J9" s="9"/>
      <c r="N9" s="8" t="s">
        <v>14</v>
      </c>
      <c r="O9"/>
      <c r="P9" t="s">
        <v>36</v>
      </c>
      <c r="Q9"/>
      <c r="R9"/>
      <c r="S9" s="27">
        <f>SUMPRODUCT(E11:E13,G15:G17)/E14</f>
        <v>7.9333333333333336</v>
      </c>
      <c r="T9" s="28" t="s">
        <v>37</v>
      </c>
      <c r="U9" t="str">
        <f>"(" &amp; E11 &amp; " x " &amp; G15 &amp; "  +  " &amp; E12 &amp; " x " &amp; G16 &amp; "  +  " &amp; E13 &amp; " x " &amp; G17 &amp; ")"</f>
        <v>(100 x 10  +  250 x 7  +  400 x 8)</v>
      </c>
      <c r="Y9" s="29" t="s">
        <v>38</v>
      </c>
      <c r="Z9" s="30">
        <f>E14</f>
        <v>750</v>
      </c>
      <c r="AA9"/>
    </row>
    <row r="10" spans="1:27" x14ac:dyDescent="0.25">
      <c r="A10" s="12" t="s">
        <v>19</v>
      </c>
      <c r="B10" s="11"/>
      <c r="C10" s="31" t="s">
        <v>39</v>
      </c>
      <c r="D10" s="32" t="s">
        <v>40</v>
      </c>
      <c r="E10" s="33" t="s">
        <v>41</v>
      </c>
      <c r="F10" s="33" t="s">
        <v>42</v>
      </c>
      <c r="G10" s="33" t="s">
        <v>43</v>
      </c>
      <c r="H10"/>
      <c r="I10" s="34" t="s">
        <v>44</v>
      </c>
      <c r="J10" s="9"/>
      <c r="N10" s="8" t="s">
        <v>14</v>
      </c>
      <c r="O10" s="5"/>
      <c r="P10" t="s">
        <v>45</v>
      </c>
      <c r="Q10"/>
      <c r="R10"/>
      <c r="S10" s="27">
        <f>SUMPRODUCT(E11:E13,G19:G21)/E14</f>
        <v>11.633333333333333</v>
      </c>
      <c r="T10" s="28" t="s">
        <v>37</v>
      </c>
      <c r="U10" t="str">
        <f>"(" &amp; E11 &amp; " x " &amp; G19 &amp; "  +  " &amp; E12 &amp; " x " &amp; G20 &amp; "  +  " &amp; E13 &amp; " x " &amp; G21 &amp; ")"</f>
        <v>(100 x 11  +  250 x 10.5  +  400 x 12.5)</v>
      </c>
      <c r="Y10" s="29" t="s">
        <v>38</v>
      </c>
      <c r="Z10" s="30">
        <f>E14</f>
        <v>750</v>
      </c>
      <c r="AA10"/>
    </row>
    <row r="11" spans="1:27" x14ac:dyDescent="0.25">
      <c r="A11" s="11"/>
      <c r="B11" s="11"/>
      <c r="C11" s="35" t="s">
        <v>22</v>
      </c>
      <c r="D11" s="36">
        <v>1</v>
      </c>
      <c r="E11" s="37">
        <v>100</v>
      </c>
      <c r="F11" s="37">
        <v>700</v>
      </c>
      <c r="G11" s="38">
        <v>7</v>
      </c>
      <c r="H11"/>
      <c r="I11" s="9"/>
      <c r="J11" s="9"/>
      <c r="N11" s="8" t="s">
        <v>14</v>
      </c>
      <c r="P11" t="s">
        <v>46</v>
      </c>
      <c r="Q11"/>
      <c r="R11"/>
      <c r="S11" s="27">
        <f>SUMPRODUCT(E11:E13,G23:G25)/E14</f>
        <v>3.0666666666666669</v>
      </c>
      <c r="T11" s="28" t="s">
        <v>37</v>
      </c>
      <c r="U11" t="str">
        <f>"(" &amp; E11 &amp; " x " &amp; G23 &amp; "  +  " &amp; E12 &amp; " x " &amp; G24 &amp; "  +  " &amp; E13 &amp; " x " &amp; G25 &amp; ")"</f>
        <v>(100 x 4  +  250 x 2  +  400 x 3.5)</v>
      </c>
      <c r="Y11" s="29" t="s">
        <v>38</v>
      </c>
      <c r="Z11" s="30">
        <f>E14</f>
        <v>750</v>
      </c>
      <c r="AA11"/>
    </row>
    <row r="12" spans="1:27" x14ac:dyDescent="0.25">
      <c r="A12" s="12"/>
      <c r="B12" s="11"/>
      <c r="C12"/>
      <c r="D12" s="36">
        <v>2</v>
      </c>
      <c r="E12" s="37">
        <v>250</v>
      </c>
      <c r="F12" s="37">
        <v>1875</v>
      </c>
      <c r="G12" s="38">
        <v>7.5</v>
      </c>
      <c r="H12"/>
      <c r="I12" s="9"/>
      <c r="J12" s="9"/>
      <c r="N12" s="8" t="s">
        <v>14</v>
      </c>
      <c r="AA12"/>
    </row>
    <row r="13" spans="1:27" x14ac:dyDescent="0.25">
      <c r="A13" s="11"/>
      <c r="B13" s="11"/>
      <c r="C13"/>
      <c r="D13" s="36">
        <v>3</v>
      </c>
      <c r="E13" s="37">
        <v>400</v>
      </c>
      <c r="F13" s="37">
        <v>2800</v>
      </c>
      <c r="G13" s="38">
        <v>7</v>
      </c>
      <c r="H13"/>
      <c r="I13" s="9"/>
      <c r="J13" s="9"/>
      <c r="N13" s="8" t="s">
        <v>14</v>
      </c>
      <c r="O13" s="39" t="s">
        <v>47</v>
      </c>
      <c r="P13" s="6" t="s">
        <v>48</v>
      </c>
      <c r="AA13"/>
    </row>
    <row r="14" spans="1:27" x14ac:dyDescent="0.25">
      <c r="A14" s="11"/>
      <c r="B14" s="11"/>
      <c r="C14" s="40"/>
      <c r="D14" s="41" t="s">
        <v>29</v>
      </c>
      <c r="E14" s="42">
        <v>750</v>
      </c>
      <c r="F14" s="42">
        <v>5375</v>
      </c>
      <c r="G14" s="43">
        <v>7.166666666666667</v>
      </c>
      <c r="H14"/>
      <c r="I14" s="9"/>
      <c r="J14" s="9"/>
      <c r="N14" s="8" t="s">
        <v>14</v>
      </c>
    </row>
    <row r="15" spans="1:27" x14ac:dyDescent="0.25">
      <c r="C15" s="35" t="s">
        <v>49</v>
      </c>
      <c r="D15" s="36">
        <v>1</v>
      </c>
      <c r="E15" s="37">
        <v>300</v>
      </c>
      <c r="F15" s="37">
        <v>3000</v>
      </c>
      <c r="G15" s="38">
        <v>10</v>
      </c>
      <c r="H15"/>
      <c r="I15" s="9"/>
      <c r="J15" s="9"/>
      <c r="N15" s="8" t="s">
        <v>14</v>
      </c>
      <c r="U15" s="44" t="s">
        <v>50</v>
      </c>
      <c r="AA15"/>
    </row>
    <row r="16" spans="1:27" x14ac:dyDescent="0.25">
      <c r="C16"/>
      <c r="D16" s="36">
        <v>2</v>
      </c>
      <c r="E16" s="37">
        <v>180</v>
      </c>
      <c r="F16" s="37">
        <v>1260</v>
      </c>
      <c r="G16" s="38">
        <v>7</v>
      </c>
      <c r="H16"/>
      <c r="I16" s="9"/>
      <c r="J16" s="9"/>
      <c r="N16" s="8" t="s">
        <v>14</v>
      </c>
      <c r="P16"/>
      <c r="Q16" s="45" t="s">
        <v>51</v>
      </c>
      <c r="R16" s="35" t="s">
        <v>37</v>
      </c>
      <c r="S16" s="46" t="s">
        <v>20</v>
      </c>
      <c r="T16" s="24" t="s">
        <v>34</v>
      </c>
      <c r="U16" s="25" t="s">
        <v>52</v>
      </c>
      <c r="AA16"/>
    </row>
    <row r="17" spans="3:27" x14ac:dyDescent="0.25">
      <c r="C17"/>
      <c r="D17" s="36">
        <v>3</v>
      </c>
      <c r="E17" s="37">
        <v>600</v>
      </c>
      <c r="F17" s="37">
        <v>4800</v>
      </c>
      <c r="G17" s="38">
        <v>8</v>
      </c>
      <c r="H17"/>
      <c r="I17" s="9"/>
      <c r="J17" s="9"/>
      <c r="N17" s="8" t="s">
        <v>14</v>
      </c>
      <c r="P17"/>
      <c r="Q17" s="45" t="s">
        <v>53</v>
      </c>
      <c r="R17" s="35" t="s">
        <v>37</v>
      </c>
      <c r="S17" s="47">
        <f>G15*(G14/S9)</f>
        <v>9.0336134453781511</v>
      </c>
      <c r="T17" s="28" t="s">
        <v>37</v>
      </c>
      <c r="U17" s="48">
        <f>G15</f>
        <v>10</v>
      </c>
      <c r="V17" s="8" t="s">
        <v>54</v>
      </c>
      <c r="W17" s="6" t="str">
        <f>ROUND(S8,3) &amp; " / " &amp; ROUND(S9,3)</f>
        <v>7.167 / 7.933</v>
      </c>
      <c r="AA17"/>
    </row>
    <row r="18" spans="3:27" x14ac:dyDescent="0.25">
      <c r="C18" s="40"/>
      <c r="D18" s="41" t="s">
        <v>29</v>
      </c>
      <c r="E18" s="42">
        <v>1080</v>
      </c>
      <c r="F18" s="42">
        <v>9060</v>
      </c>
      <c r="G18" s="43">
        <v>8.3888888888888893</v>
      </c>
      <c r="H18"/>
      <c r="I18" s="9"/>
      <c r="J18" s="9"/>
      <c r="N18" s="8" t="s">
        <v>14</v>
      </c>
      <c r="P18"/>
      <c r="Q18" s="45" t="s">
        <v>55</v>
      </c>
      <c r="R18" s="35" t="s">
        <v>37</v>
      </c>
      <c r="S18" s="47">
        <f>G19*(G14/S10)</f>
        <v>6.7765042979942702</v>
      </c>
      <c r="T18" s="28" t="s">
        <v>37</v>
      </c>
      <c r="U18" s="48">
        <f>G19</f>
        <v>11</v>
      </c>
      <c r="V18" s="8" t="s">
        <v>54</v>
      </c>
      <c r="W18" s="6" t="str">
        <f>ROUND(S8,3) &amp; " / " &amp; ROUND(S10,3)</f>
        <v>7.167 / 11.633</v>
      </c>
      <c r="AA18"/>
    </row>
    <row r="19" spans="3:27" x14ac:dyDescent="0.25">
      <c r="C19" s="35" t="s">
        <v>31</v>
      </c>
      <c r="D19" s="36">
        <v>1</v>
      </c>
      <c r="E19" s="37">
        <v>90</v>
      </c>
      <c r="F19" s="37">
        <v>990</v>
      </c>
      <c r="G19" s="38">
        <v>11</v>
      </c>
      <c r="H19"/>
      <c r="I19" s="9"/>
      <c r="J19" s="9"/>
      <c r="N19" s="8" t="s">
        <v>14</v>
      </c>
      <c r="P19"/>
      <c r="Q19" s="45" t="s">
        <v>56</v>
      </c>
      <c r="R19" s="35" t="s">
        <v>37</v>
      </c>
      <c r="S19" s="47">
        <f>IFERROR(G23*(G14/S11),0)</f>
        <v>9.3478260869565215</v>
      </c>
      <c r="T19" s="28" t="s">
        <v>37</v>
      </c>
      <c r="U19" s="48">
        <f>G23</f>
        <v>4</v>
      </c>
      <c r="V19" s="8" t="s">
        <v>54</v>
      </c>
      <c r="W19" s="6" t="str">
        <f>ROUND(S8,3) &amp; " / " &amp; ROUND(S11,3)</f>
        <v>7.167 / 3.067</v>
      </c>
      <c r="AA19"/>
    </row>
    <row r="20" spans="3:27" x14ac:dyDescent="0.25">
      <c r="C20"/>
      <c r="D20" s="36">
        <v>2</v>
      </c>
      <c r="E20" s="37">
        <v>360</v>
      </c>
      <c r="F20" s="37">
        <v>3780</v>
      </c>
      <c r="G20" s="38">
        <v>10.5</v>
      </c>
      <c r="H20"/>
      <c r="I20" s="9"/>
      <c r="J20" s="9"/>
      <c r="N20" s="8" t="s">
        <v>14</v>
      </c>
      <c r="AA20"/>
    </row>
    <row r="21" spans="3:27" x14ac:dyDescent="0.25">
      <c r="C21"/>
      <c r="D21" s="36">
        <v>3</v>
      </c>
      <c r="E21" s="37">
        <v>720</v>
      </c>
      <c r="F21" s="37">
        <v>9000</v>
      </c>
      <c r="G21" s="38">
        <v>12.5</v>
      </c>
      <c r="H21"/>
      <c r="I21" s="9"/>
      <c r="J21" s="9"/>
      <c r="N21" s="8" t="s">
        <v>14</v>
      </c>
    </row>
    <row r="22" spans="3:27" x14ac:dyDescent="0.25">
      <c r="C22" s="40"/>
      <c r="D22" s="41" t="s">
        <v>29</v>
      </c>
      <c r="E22" s="42">
        <v>1170</v>
      </c>
      <c r="F22" s="42">
        <v>13770</v>
      </c>
      <c r="G22" s="43">
        <v>11.76923076923077</v>
      </c>
      <c r="H22"/>
      <c r="I22" s="9"/>
      <c r="J22" s="9"/>
      <c r="N22" s="8" t="s">
        <v>14</v>
      </c>
      <c r="O22" s="49" t="s">
        <v>57</v>
      </c>
      <c r="P22" s="6" t="s">
        <v>58</v>
      </c>
      <c r="T22"/>
      <c r="AA22"/>
    </row>
    <row r="23" spans="3:27" x14ac:dyDescent="0.25">
      <c r="C23" s="35" t="s">
        <v>59</v>
      </c>
      <c r="D23" s="36">
        <v>1</v>
      </c>
      <c r="E23" s="37">
        <v>240</v>
      </c>
      <c r="F23" s="37">
        <v>960</v>
      </c>
      <c r="G23" s="38">
        <v>4</v>
      </c>
      <c r="H23"/>
      <c r="I23" s="9"/>
      <c r="J23" s="9"/>
      <c r="N23" s="8" t="s">
        <v>14</v>
      </c>
      <c r="O23" s="5"/>
      <c r="P23"/>
      <c r="Q23"/>
      <c r="R23"/>
      <c r="S23"/>
      <c r="T23"/>
      <c r="AA23"/>
    </row>
    <row r="24" spans="3:27" x14ac:dyDescent="0.25">
      <c r="C24"/>
      <c r="D24" s="36">
        <v>2</v>
      </c>
      <c r="E24" s="37">
        <v>120</v>
      </c>
      <c r="F24" s="37">
        <v>240</v>
      </c>
      <c r="G24" s="38">
        <v>2</v>
      </c>
      <c r="H24"/>
      <c r="I24" s="9"/>
      <c r="J24" s="9"/>
      <c r="N24" s="8" t="s">
        <v>14</v>
      </c>
      <c r="O24" t="s">
        <v>60</v>
      </c>
      <c r="P24"/>
      <c r="Q24"/>
      <c r="R24"/>
      <c r="S24" s="50">
        <f>(E15*S17+E19*S18+E23*S19)/SUM(E15,E19,E23)</f>
        <v>8.8308693354007843</v>
      </c>
      <c r="T24" s="28" t="s">
        <v>37</v>
      </c>
      <c r="U24" t="str">
        <f>"(" &amp; E15 &amp; " x " &amp; ROUND(S17,3) &amp; "  +  " &amp; E19 &amp; " x " &amp; ROUND(S18,3) &amp; "  +  " &amp; E23 &amp; " x " &amp; ROUND(S19,3) &amp; ") / (" &amp; E15 &amp; " + " &amp; E19 &amp; " + " &amp; E23 &amp; ")"</f>
        <v>(300 x 9.034  +  90 x 6.777  +  240 x 9.348) / (300 + 90 + 240)</v>
      </c>
      <c r="V24"/>
      <c r="W24"/>
      <c r="X24"/>
      <c r="Y24"/>
      <c r="Z24"/>
      <c r="AA24"/>
    </row>
    <row r="25" spans="3:27" x14ac:dyDescent="0.25">
      <c r="C25"/>
      <c r="D25" s="36">
        <v>3</v>
      </c>
      <c r="E25" s="37">
        <v>270</v>
      </c>
      <c r="F25" s="37">
        <v>945</v>
      </c>
      <c r="G25" s="38">
        <v>3.5</v>
      </c>
      <c r="H25"/>
      <c r="I25" s="9"/>
      <c r="J25" s="9"/>
      <c r="N25" s="8" t="s">
        <v>14</v>
      </c>
      <c r="O25" t="s">
        <v>61</v>
      </c>
      <c r="P25"/>
      <c r="Q25"/>
      <c r="R25"/>
      <c r="S25" s="34" t="s">
        <v>62</v>
      </c>
      <c r="T25"/>
      <c r="U25"/>
      <c r="V25"/>
      <c r="W25"/>
      <c r="X25"/>
      <c r="Y25"/>
      <c r="Z25"/>
      <c r="AA25"/>
    </row>
    <row r="26" spans="3:27" x14ac:dyDescent="0.25">
      <c r="C26" s="40"/>
      <c r="D26" s="41" t="s">
        <v>29</v>
      </c>
      <c r="E26" s="42">
        <v>630</v>
      </c>
      <c r="F26" s="42">
        <v>2145</v>
      </c>
      <c r="G26" s="43">
        <v>3.4047619047619047</v>
      </c>
      <c r="H26"/>
      <c r="I26" s="9"/>
      <c r="J26" s="9"/>
      <c r="N26" s="8" t="s">
        <v>14</v>
      </c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14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14</v>
      </c>
      <c r="AA28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14</v>
      </c>
      <c r="AA2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14</v>
      </c>
      <c r="O30" s="13" t="s">
        <v>21</v>
      </c>
      <c r="P30" s="14" t="s">
        <v>31</v>
      </c>
      <c r="Q30"/>
      <c r="R30" s="52" t="s">
        <v>63</v>
      </c>
      <c r="S30"/>
      <c r="T30"/>
      <c r="U30"/>
      <c r="V30"/>
      <c r="W30"/>
      <c r="X30"/>
      <c r="Y30"/>
      <c r="Z30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14</v>
      </c>
      <c r="O31" s="16" t="s">
        <v>24</v>
      </c>
      <c r="P31" s="17">
        <v>2</v>
      </c>
      <c r="Q31"/>
      <c r="R31"/>
      <c r="S31"/>
      <c r="T31"/>
      <c r="U31"/>
      <c r="V31"/>
      <c r="W31"/>
      <c r="X31"/>
      <c r="Y31"/>
      <c r="Z31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14</v>
      </c>
      <c r="O32"/>
      <c r="P32"/>
      <c r="Q32"/>
      <c r="R32"/>
      <c r="S32"/>
      <c r="T32"/>
      <c r="U32" s="9"/>
      <c r="V32" s="9"/>
      <c r="W32" s="9"/>
      <c r="X32" s="9"/>
      <c r="Y32" s="9"/>
      <c r="Z32" s="53" t="s">
        <v>64</v>
      </c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14</v>
      </c>
      <c r="O33" s="19" t="s">
        <v>27</v>
      </c>
      <c r="P33" t="s">
        <v>65</v>
      </c>
      <c r="Q33"/>
      <c r="R33"/>
      <c r="S33"/>
      <c r="T33"/>
      <c r="U33"/>
      <c r="V33"/>
      <c r="W33"/>
      <c r="X33"/>
      <c r="Y33"/>
      <c r="Z33" s="54" t="s">
        <v>29</v>
      </c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14</v>
      </c>
      <c r="O34"/>
      <c r="P34"/>
      <c r="Q34"/>
      <c r="R34"/>
      <c r="S34"/>
      <c r="T34"/>
      <c r="Z34" s="55" t="s">
        <v>32</v>
      </c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8" t="s">
        <v>14</v>
      </c>
      <c r="O35"/>
      <c r="P35" t="s">
        <v>33</v>
      </c>
      <c r="Q35"/>
      <c r="R35"/>
      <c r="S35" s="27">
        <f>SUMPRODUCT(E19:E21,G11:G13)/E22</f>
        <v>7.1538461538461542</v>
      </c>
      <c r="T35" s="28" t="s">
        <v>37</v>
      </c>
      <c r="U35" t="str">
        <f>"(" &amp; E19 &amp; " x " &amp; G11 &amp; "  +  " &amp; E20 &amp; " x " &amp; G12 &amp; "  +  " &amp; E21 &amp; " x " &amp; G13 &amp; ")"</f>
        <v>(90 x 7  +  360 x 7.5  +  720 x 7)</v>
      </c>
      <c r="Y35" s="29" t="s">
        <v>38</v>
      </c>
      <c r="Z35" s="56">
        <f>E22</f>
        <v>1170</v>
      </c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8" t="s">
        <v>14</v>
      </c>
      <c r="O36"/>
      <c r="P36" t="s">
        <v>36</v>
      </c>
      <c r="Q36"/>
      <c r="R36"/>
      <c r="S36" s="27">
        <f>SUMPRODUCT(E19:E21,G15:G17)/E22</f>
        <v>7.8461538461538458</v>
      </c>
      <c r="T36" s="28" t="s">
        <v>37</v>
      </c>
      <c r="U36" t="str">
        <f>"(" &amp; E19 &amp; " x " &amp; G15 &amp; "  +  " &amp; E20 &amp; " x " &amp; G16 &amp; "  +  " &amp; E21 &amp; " x " &amp; G17 &amp; ")"</f>
        <v>(90 x 10  +  360 x 7  +  720 x 8)</v>
      </c>
      <c r="Y36" s="29" t="s">
        <v>38</v>
      </c>
      <c r="Z36" s="56">
        <f>E22</f>
        <v>1170</v>
      </c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8" t="s">
        <v>14</v>
      </c>
      <c r="O37" s="5"/>
      <c r="P37" t="s">
        <v>45</v>
      </c>
      <c r="Q37"/>
      <c r="R37"/>
      <c r="S37" s="23">
        <f>G22</f>
        <v>11.76923076923077</v>
      </c>
      <c r="T37" s="24" t="s">
        <v>34</v>
      </c>
      <c r="U37" s="25" t="s">
        <v>35</v>
      </c>
      <c r="Y37" s="29"/>
      <c r="Z37" s="57" t="s">
        <v>20</v>
      </c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8" t="s">
        <v>14</v>
      </c>
      <c r="P38" t="s">
        <v>46</v>
      </c>
      <c r="Q38"/>
      <c r="R38"/>
      <c r="S38" s="27">
        <f>SUMPRODUCT(E19:E21,G23:G25)/E22</f>
        <v>3.0769230769230771</v>
      </c>
      <c r="T38" s="28" t="s">
        <v>37</v>
      </c>
      <c r="U38" t="str">
        <f>"(" &amp; E19 &amp; " x " &amp; G23 &amp; "  +  " &amp; E20 &amp; " x " &amp; G24 &amp; "  +  " &amp; E21 &amp; " x " &amp; G25 &amp; ")"</f>
        <v>(90 x 4  +  360 x 2  +  720 x 3.5)</v>
      </c>
      <c r="Y38" s="29" t="s">
        <v>38</v>
      </c>
      <c r="Z38" s="56">
        <f>E22</f>
        <v>1170</v>
      </c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 t="s">
        <v>14</v>
      </c>
      <c r="W39" s="9"/>
      <c r="X39" s="9"/>
      <c r="Y39" s="9"/>
      <c r="Z39" s="9"/>
      <c r="AA39" s="9"/>
    </row>
    <row r="40" spans="1:27" x14ac:dyDescent="0.25">
      <c r="N40" s="8" t="s">
        <v>14</v>
      </c>
      <c r="O40" s="39" t="s">
        <v>47</v>
      </c>
      <c r="P40" s="6" t="s">
        <v>66</v>
      </c>
      <c r="AA40"/>
    </row>
    <row r="41" spans="1:27" x14ac:dyDescent="0.25">
      <c r="N41" s="8" t="s">
        <v>14</v>
      </c>
      <c r="AA41"/>
    </row>
    <row r="42" spans="1:27" x14ac:dyDescent="0.25">
      <c r="N42" s="8" t="s">
        <v>14</v>
      </c>
      <c r="U42" s="58" t="s">
        <v>67</v>
      </c>
    </row>
    <row r="43" spans="1:27" x14ac:dyDescent="0.25">
      <c r="N43" s="8" t="s">
        <v>14</v>
      </c>
      <c r="P43"/>
      <c r="Q43" s="45" t="s">
        <v>68</v>
      </c>
      <c r="R43" s="35" t="s">
        <v>37</v>
      </c>
      <c r="S43" s="47">
        <f>G12*(S37/S35)</f>
        <v>12.338709677419356</v>
      </c>
      <c r="T43" s="28" t="s">
        <v>37</v>
      </c>
      <c r="U43" s="59">
        <f>G12</f>
        <v>7.5</v>
      </c>
      <c r="V43" s="8" t="s">
        <v>54</v>
      </c>
      <c r="W43" s="6" t="str">
        <f>ROUND(S37,3) &amp; " / " &amp; ROUND(S35,3)</f>
        <v>11.769 / 7.154</v>
      </c>
      <c r="AA43"/>
    </row>
    <row r="44" spans="1:27" x14ac:dyDescent="0.25">
      <c r="N44" s="8" t="s">
        <v>14</v>
      </c>
      <c r="P44"/>
      <c r="Q44" s="45" t="s">
        <v>69</v>
      </c>
      <c r="R44" s="35" t="s">
        <v>37</v>
      </c>
      <c r="S44" s="47">
        <f>G16*(S37/S36)</f>
        <v>10.500000000000002</v>
      </c>
      <c r="T44" s="28" t="s">
        <v>37</v>
      </c>
      <c r="U44" s="59">
        <f>G16</f>
        <v>7</v>
      </c>
      <c r="V44" s="8" t="s">
        <v>54</v>
      </c>
      <c r="W44" s="6" t="str">
        <f>ROUND(S37,3) &amp; " / " &amp; ROUND(S36,3)</f>
        <v>11.769 / 7.846</v>
      </c>
      <c r="AA44"/>
    </row>
    <row r="45" spans="1:27" x14ac:dyDescent="0.25">
      <c r="N45" s="8" t="s">
        <v>14</v>
      </c>
      <c r="P45"/>
      <c r="Q45" s="45" t="s">
        <v>70</v>
      </c>
      <c r="R45" s="35" t="s">
        <v>37</v>
      </c>
      <c r="S45" s="46" t="s">
        <v>20</v>
      </c>
      <c r="T45" s="24" t="s">
        <v>34</v>
      </c>
      <c r="U45" s="25" t="s">
        <v>52</v>
      </c>
      <c r="V45" s="8"/>
      <c r="AA45"/>
    </row>
    <row r="46" spans="1:27" x14ac:dyDescent="0.25">
      <c r="N46" s="8" t="s">
        <v>14</v>
      </c>
      <c r="P46"/>
      <c r="Q46" s="45" t="s">
        <v>71</v>
      </c>
      <c r="R46" s="35" t="s">
        <v>37</v>
      </c>
      <c r="S46" s="47">
        <f>G24*(S37/S38)</f>
        <v>7.65</v>
      </c>
      <c r="T46" s="28" t="s">
        <v>37</v>
      </c>
      <c r="U46" s="59">
        <f>G24</f>
        <v>2</v>
      </c>
      <c r="V46" s="8" t="s">
        <v>54</v>
      </c>
      <c r="W46" s="6" t="str">
        <f>ROUND(S37,3) &amp; " / " &amp; ROUND(S38,3)</f>
        <v>11.769 / 3.077</v>
      </c>
      <c r="AA46"/>
    </row>
    <row r="47" spans="1:27" x14ac:dyDescent="0.25">
      <c r="N47" s="8" t="s">
        <v>14</v>
      </c>
      <c r="Z47" s="9"/>
      <c r="AA47" s="9"/>
    </row>
    <row r="48" spans="1:27" x14ac:dyDescent="0.25">
      <c r="N48" s="8" t="s">
        <v>14</v>
      </c>
      <c r="O48"/>
      <c r="P48"/>
      <c r="Q48"/>
      <c r="S48" s="60"/>
      <c r="T48" s="7"/>
      <c r="U48" s="9"/>
      <c r="V48" s="9"/>
      <c r="W48" s="9"/>
      <c r="X48" s="9"/>
      <c r="Y48" s="9"/>
      <c r="Z48" s="9"/>
      <c r="AA48" s="9"/>
    </row>
    <row r="49" spans="14:27" x14ac:dyDescent="0.25">
      <c r="N49" s="8" t="s">
        <v>14</v>
      </c>
      <c r="O49" s="49" t="s">
        <v>57</v>
      </c>
      <c r="P49" s="6" t="s">
        <v>72</v>
      </c>
      <c r="T49"/>
      <c r="AA49"/>
    </row>
    <row r="50" spans="14:27" x14ac:dyDescent="0.25">
      <c r="N50" s="8" t="s">
        <v>14</v>
      </c>
      <c r="O50" s="5"/>
      <c r="P50"/>
      <c r="Q50"/>
      <c r="R50"/>
      <c r="S50"/>
      <c r="T50"/>
      <c r="AA50"/>
    </row>
    <row r="51" spans="14:27" x14ac:dyDescent="0.25">
      <c r="N51" s="8" t="s">
        <v>14</v>
      </c>
      <c r="O51" t="s">
        <v>73</v>
      </c>
      <c r="P51"/>
      <c r="Q51"/>
      <c r="R51"/>
      <c r="S51" s="50">
        <f>(E12*S43+E16*S44+E24*S46)/SUM(E12,E16,E24)</f>
        <v>10.713958944281526</v>
      </c>
      <c r="T51" s="28" t="s">
        <v>37</v>
      </c>
      <c r="U51" t="str">
        <f>"(" &amp; E12 &amp; " x " &amp; ROUND(S43,3) &amp; "  +  " &amp; E16 &amp; " x " &amp; ROUND(S44,3) &amp; "  +  " &amp; E24 &amp; " x " &amp; ROUND(S46,3) &amp; ") / (" &amp; E12 &amp; " + " &amp; E16 &amp; " + " &amp; E24 &amp; ")"</f>
        <v>(250 x 12.339  +  180 x 10.5  +  120 x 7.65) / (250 + 180 + 120)</v>
      </c>
      <c r="V51"/>
      <c r="W51"/>
      <c r="X51"/>
      <c r="Y51"/>
      <c r="Z51"/>
      <c r="AA51"/>
    </row>
    <row r="52" spans="14:27" x14ac:dyDescent="0.25">
      <c r="N52" s="8" t="s">
        <v>14</v>
      </c>
      <c r="O52" t="s">
        <v>74</v>
      </c>
      <c r="P52"/>
      <c r="Q52"/>
      <c r="R52"/>
      <c r="S52" s="34" t="s">
        <v>62</v>
      </c>
      <c r="T52"/>
      <c r="U52" s="9"/>
      <c r="V52" s="9"/>
      <c r="W52" s="9"/>
      <c r="X52" s="9"/>
      <c r="Y52" s="9"/>
      <c r="Z52" s="9"/>
      <c r="AA52" s="9"/>
    </row>
    <row r="53" spans="14:27" x14ac:dyDescent="0.25">
      <c r="N53" s="8" t="s">
        <v>14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8" t="s">
        <v>14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8" t="s">
        <v>14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8" t="s">
        <v>14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8" t="s">
        <v>14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8" t="s">
        <v>14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3" width="9.140625" style="6" customWidth="1"/>
    <col min="4" max="4" width="9.7109375" style="6" customWidth="1"/>
    <col min="5" max="5" width="9.140625" style="6" customWidth="1"/>
    <col min="6" max="6" width="9.7109375" style="6" customWidth="1"/>
    <col min="7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7.28515625" style="6" customWidth="1"/>
    <col min="14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11</v>
      </c>
      <c r="C1" t="s">
        <v>12</v>
      </c>
      <c r="D1" s="7"/>
      <c r="E1" s="7"/>
      <c r="L1" s="156" t="s">
        <v>13</v>
      </c>
      <c r="M1" s="156"/>
      <c r="N1" s="8" t="s">
        <v>14</v>
      </c>
      <c r="AA1" s="9"/>
    </row>
    <row r="2" spans="1:27" x14ac:dyDescent="0.25">
      <c r="A2" s="5" t="s">
        <v>15</v>
      </c>
      <c r="C2" s="6" t="s">
        <v>16</v>
      </c>
      <c r="N2" s="8" t="s">
        <v>14</v>
      </c>
      <c r="AA2" s="9"/>
    </row>
    <row r="3" spans="1:27" x14ac:dyDescent="0.25">
      <c r="A3" s="5" t="s">
        <v>17</v>
      </c>
      <c r="C3" s="6" t="s">
        <v>95</v>
      </c>
      <c r="N3" s="8" t="s">
        <v>14</v>
      </c>
      <c r="O3" s="49" t="s">
        <v>27</v>
      </c>
      <c r="P3" s="6" t="s">
        <v>75</v>
      </c>
      <c r="AA3" s="9"/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  <c r="AA4" s="9"/>
    </row>
    <row r="5" spans="1:27" x14ac:dyDescent="0.25">
      <c r="A5" s="12" t="s">
        <v>18</v>
      </c>
      <c r="C5" s="9" t="s">
        <v>76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14</v>
      </c>
      <c r="O5" s="9"/>
      <c r="P5" s="61" t="s">
        <v>22</v>
      </c>
      <c r="Q5" s="8" t="s">
        <v>37</v>
      </c>
      <c r="R5" s="62">
        <f>F7</f>
        <v>100000</v>
      </c>
      <c r="S5" s="63" t="s">
        <v>34</v>
      </c>
      <c r="T5" s="6" t="s">
        <v>77</v>
      </c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14</v>
      </c>
      <c r="O6" s="9"/>
      <c r="P6" s="6" t="s">
        <v>78</v>
      </c>
      <c r="Q6" s="8" t="s">
        <v>37</v>
      </c>
      <c r="R6" s="64">
        <f>H7</f>
        <v>2000000</v>
      </c>
      <c r="S6" s="63" t="s">
        <v>34</v>
      </c>
      <c r="T6" s="6" t="s">
        <v>79</v>
      </c>
      <c r="V6" s="8"/>
      <c r="AA6" s="9"/>
    </row>
    <row r="7" spans="1:27" x14ac:dyDescent="0.25">
      <c r="A7" s="12" t="s">
        <v>19</v>
      </c>
      <c r="E7" s="65" t="s">
        <v>80</v>
      </c>
      <c r="F7" s="66">
        <v>100000</v>
      </c>
      <c r="G7" s="10" t="s">
        <v>81</v>
      </c>
      <c r="H7" s="67">
        <v>2000000</v>
      </c>
      <c r="I7" s="9"/>
      <c r="J7" s="9"/>
      <c r="K7" s="9"/>
      <c r="L7" s="9"/>
      <c r="M7" s="11"/>
      <c r="N7" s="8" t="s">
        <v>14</v>
      </c>
      <c r="O7" s="9"/>
      <c r="AA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8" t="s">
        <v>14</v>
      </c>
      <c r="O8" s="10"/>
      <c r="P8" s="9" t="s">
        <v>82</v>
      </c>
      <c r="Q8" s="8" t="s">
        <v>37</v>
      </c>
      <c r="R8" s="68">
        <f>VLOOKUP(R5,F12:G17,2,FALSE)</f>
        <v>1.5</v>
      </c>
      <c r="S8" s="63" t="s">
        <v>34</v>
      </c>
      <c r="T8" s="9" t="s">
        <v>83</v>
      </c>
      <c r="U8" s="9"/>
      <c r="V8" s="9"/>
      <c r="W8" s="9"/>
      <c r="X8" s="9"/>
      <c r="Y8" s="9"/>
      <c r="Z8" s="9"/>
      <c r="AA8" s="9"/>
    </row>
    <row r="9" spans="1:27" x14ac:dyDescent="0.25">
      <c r="A9" s="12"/>
      <c r="B9" s="11"/>
      <c r="C9" s="9"/>
      <c r="D9" s="9"/>
      <c r="E9" s="65" t="s">
        <v>84</v>
      </c>
      <c r="F9" s="66">
        <v>100000</v>
      </c>
      <c r="G9" s="10" t="s">
        <v>85</v>
      </c>
      <c r="H9" s="69">
        <v>300000</v>
      </c>
      <c r="I9" s="9"/>
      <c r="J9" s="9"/>
      <c r="K9" s="11"/>
      <c r="L9" s="11"/>
      <c r="M9" s="11"/>
      <c r="N9" s="8" t="s">
        <v>14</v>
      </c>
      <c r="O9" s="9"/>
      <c r="P9" s="9" t="s">
        <v>86</v>
      </c>
      <c r="Q9" s="8" t="s">
        <v>37</v>
      </c>
      <c r="R9" s="68">
        <f>VLOOKUP(R6,F12:G17,2,FALSE)</f>
        <v>4.25</v>
      </c>
      <c r="S9" s="63" t="s">
        <v>34</v>
      </c>
      <c r="T9" s="9" t="s">
        <v>83</v>
      </c>
      <c r="U9" s="9"/>
      <c r="V9" s="9"/>
      <c r="W9" s="9"/>
      <c r="X9" s="9"/>
      <c r="Y9" s="9"/>
      <c r="Z9" s="9"/>
      <c r="AA9" s="9"/>
    </row>
    <row r="10" spans="1:27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8" t="s">
        <v>14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1"/>
      <c r="B11" s="11"/>
      <c r="C11" s="9" t="s">
        <v>87</v>
      </c>
      <c r="D11" s="9"/>
      <c r="E11" s="9"/>
      <c r="F11" s="70" t="s">
        <v>88</v>
      </c>
      <c r="G11" s="71" t="s">
        <v>89</v>
      </c>
      <c r="H11" s="9"/>
      <c r="I11" s="9"/>
      <c r="J11" s="9"/>
      <c r="K11" s="11"/>
      <c r="L11" s="11"/>
      <c r="M11" s="11"/>
      <c r="N11" s="8" t="s">
        <v>14</v>
      </c>
      <c r="O11" s="9" t="s">
        <v>90</v>
      </c>
      <c r="AA11" s="9"/>
    </row>
    <row r="12" spans="1:27" x14ac:dyDescent="0.25">
      <c r="A12" s="12"/>
      <c r="B12" s="11"/>
      <c r="C12" s="9"/>
      <c r="D12" s="9"/>
      <c r="E12" s="9"/>
      <c r="F12" s="72">
        <v>50000</v>
      </c>
      <c r="G12" s="73">
        <v>1</v>
      </c>
      <c r="H12" s="9"/>
      <c r="I12" s="9"/>
      <c r="J12" s="9"/>
      <c r="K12" s="11"/>
      <c r="L12" s="11"/>
      <c r="M12" s="11"/>
      <c r="N12" s="8" t="s">
        <v>14</v>
      </c>
      <c r="O12" s="9"/>
      <c r="AA12" s="9"/>
    </row>
    <row r="13" spans="1:27" x14ac:dyDescent="0.25">
      <c r="A13" s="11"/>
      <c r="B13" s="11"/>
      <c r="C13" s="9"/>
      <c r="D13" s="9"/>
      <c r="E13" s="9"/>
      <c r="F13" s="72">
        <v>100000</v>
      </c>
      <c r="G13" s="73">
        <v>1.5</v>
      </c>
      <c r="H13" s="9"/>
      <c r="I13" s="9"/>
      <c r="J13" s="9"/>
      <c r="K13" s="11"/>
      <c r="L13" s="11"/>
      <c r="M13" s="11"/>
      <c r="N13" s="8" t="s">
        <v>14</v>
      </c>
      <c r="O13" s="9"/>
      <c r="P13" s="10" t="s">
        <v>31</v>
      </c>
      <c r="Q13" s="10" t="s">
        <v>37</v>
      </c>
      <c r="R13" s="10" t="s">
        <v>91</v>
      </c>
      <c r="S13" s="57" t="s">
        <v>38</v>
      </c>
      <c r="T13" s="8" t="s">
        <v>82</v>
      </c>
      <c r="U13" s="10" t="s">
        <v>54</v>
      </c>
      <c r="V13" s="10" t="s">
        <v>92</v>
      </c>
      <c r="W13" s="10" t="s">
        <v>86</v>
      </c>
      <c r="X13" s="10" t="s">
        <v>93</v>
      </c>
      <c r="Y13" s="10" t="s">
        <v>82</v>
      </c>
      <c r="Z13" s="10" t="s">
        <v>94</v>
      </c>
      <c r="AA13" s="9"/>
    </row>
    <row r="14" spans="1:27" x14ac:dyDescent="0.25">
      <c r="A14" s="11"/>
      <c r="B14" s="11"/>
      <c r="C14" s="9"/>
      <c r="D14" s="9"/>
      <c r="E14" s="9"/>
      <c r="F14" s="72">
        <v>250000</v>
      </c>
      <c r="G14" s="73">
        <v>2.25</v>
      </c>
      <c r="H14" s="9"/>
      <c r="I14" s="9"/>
      <c r="J14" s="9"/>
      <c r="K14" s="11"/>
      <c r="L14" s="11"/>
      <c r="M14" s="11"/>
      <c r="N14" s="8" t="s">
        <v>14</v>
      </c>
      <c r="O14" s="9"/>
      <c r="P14" s="9"/>
      <c r="Q14" s="10" t="s">
        <v>37</v>
      </c>
      <c r="R14" s="74">
        <f>H9</f>
        <v>300000</v>
      </c>
      <c r="S14" s="57" t="s">
        <v>38</v>
      </c>
      <c r="T14" s="68">
        <f>VLOOKUP(F7,F12:G17,2,FALSE)</f>
        <v>1.5</v>
      </c>
      <c r="U14" s="10" t="s">
        <v>54</v>
      </c>
      <c r="V14" s="10" t="s">
        <v>92</v>
      </c>
      <c r="W14" s="68">
        <f>VLOOKUP(H7,F12:G17,2,FALSE)</f>
        <v>4.25</v>
      </c>
      <c r="X14" s="10" t="s">
        <v>93</v>
      </c>
      <c r="Y14" s="68">
        <f>T14</f>
        <v>1.5</v>
      </c>
      <c r="Z14" s="10" t="s">
        <v>94</v>
      </c>
      <c r="AA14" s="9"/>
    </row>
    <row r="15" spans="1:27" x14ac:dyDescent="0.25">
      <c r="C15" s="9"/>
      <c r="D15" s="9"/>
      <c r="E15" s="9"/>
      <c r="F15" s="72">
        <v>500000</v>
      </c>
      <c r="G15" s="73">
        <v>3</v>
      </c>
      <c r="H15" s="9"/>
      <c r="I15" s="9"/>
      <c r="J15" s="9"/>
      <c r="K15" s="9"/>
      <c r="L15" s="9"/>
      <c r="M15" s="11"/>
      <c r="N15" s="8" t="s">
        <v>14</v>
      </c>
      <c r="O15" s="9"/>
      <c r="P15" s="9"/>
      <c r="Q15" s="10" t="s">
        <v>37</v>
      </c>
      <c r="R15" s="75">
        <f>ROUND(R14/T14*(W14-Y14),0)</f>
        <v>550000</v>
      </c>
      <c r="S15" s="9"/>
      <c r="T15" s="9"/>
      <c r="U15" s="9"/>
      <c r="V15" s="9"/>
      <c r="W15" s="9"/>
      <c r="X15" s="9"/>
      <c r="Y15" s="9"/>
      <c r="Z15" s="9"/>
    </row>
    <row r="16" spans="1:27" x14ac:dyDescent="0.25">
      <c r="C16" s="9"/>
      <c r="D16" s="9"/>
      <c r="E16" s="9"/>
      <c r="F16" s="72">
        <v>1000000</v>
      </c>
      <c r="G16" s="73">
        <v>3.75</v>
      </c>
      <c r="H16" s="9"/>
      <c r="I16" s="9"/>
      <c r="J16" s="9"/>
      <c r="K16" s="9"/>
      <c r="L16" s="9"/>
      <c r="M16" s="11"/>
      <c r="N16" s="8" t="s">
        <v>14</v>
      </c>
      <c r="O16" s="9"/>
      <c r="P16" s="9"/>
      <c r="Q16" s="9"/>
      <c r="R16" s="34"/>
      <c r="S16" s="9"/>
      <c r="T16" s="9"/>
      <c r="U16" s="9"/>
      <c r="V16" s="9"/>
      <c r="W16" s="9"/>
      <c r="X16" s="9"/>
      <c r="Y16" s="9"/>
      <c r="Z16" s="9"/>
    </row>
    <row r="17" spans="3:26" x14ac:dyDescent="0.25">
      <c r="C17" s="9"/>
      <c r="D17" s="9"/>
      <c r="E17" s="9"/>
      <c r="F17" s="76">
        <v>2000000</v>
      </c>
      <c r="G17" s="77">
        <v>4.25</v>
      </c>
      <c r="H17" s="9"/>
      <c r="I17" s="9"/>
      <c r="J17" s="9"/>
      <c r="K17" s="9"/>
      <c r="L17" s="9"/>
      <c r="M17" s="11"/>
      <c r="N17" s="8" t="s">
        <v>14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3:26" x14ac:dyDescent="0.25">
      <c r="N18" s="8" t="s">
        <v>14</v>
      </c>
    </row>
    <row r="19" spans="3:26" x14ac:dyDescent="0.25">
      <c r="N19" s="8" t="s">
        <v>14</v>
      </c>
    </row>
    <row r="20" spans="3:26" x14ac:dyDescent="0.25">
      <c r="N20" s="8" t="s">
        <v>14</v>
      </c>
    </row>
    <row r="21" spans="3:26" x14ac:dyDescent="0.25">
      <c r="N21" s="8" t="s">
        <v>14</v>
      </c>
    </row>
    <row r="22" spans="3:26" x14ac:dyDescent="0.25">
      <c r="N22" s="8" t="s">
        <v>14</v>
      </c>
    </row>
    <row r="23" spans="3:26" x14ac:dyDescent="0.25">
      <c r="N23" s="8" t="s">
        <v>14</v>
      </c>
    </row>
    <row r="24" spans="3:26" x14ac:dyDescent="0.25">
      <c r="N24" s="8" t="s">
        <v>14</v>
      </c>
    </row>
    <row r="25" spans="3:26" x14ac:dyDescent="0.25">
      <c r="N25" s="8" t="s">
        <v>14</v>
      </c>
    </row>
    <row r="26" spans="3:26" x14ac:dyDescent="0.25">
      <c r="N26" s="8" t="s">
        <v>14</v>
      </c>
    </row>
    <row r="27" spans="3:26" x14ac:dyDescent="0.25">
      <c r="N27" s="8" t="s">
        <v>14</v>
      </c>
    </row>
    <row r="28" spans="3:26" x14ac:dyDescent="0.25">
      <c r="N28" s="8" t="s">
        <v>14</v>
      </c>
    </row>
    <row r="29" spans="3:26" x14ac:dyDescent="0.25">
      <c r="N29" s="8" t="s">
        <v>14</v>
      </c>
    </row>
    <row r="30" spans="3:26" x14ac:dyDescent="0.25">
      <c r="N30" s="8" t="s">
        <v>14</v>
      </c>
    </row>
    <row r="31" spans="3:26" x14ac:dyDescent="0.25">
      <c r="N31" s="8" t="s">
        <v>14</v>
      </c>
    </row>
    <row r="32" spans="3:26" x14ac:dyDescent="0.25">
      <c r="N32" s="8" t="s">
        <v>14</v>
      </c>
    </row>
    <row r="33" spans="14:14" x14ac:dyDescent="0.25">
      <c r="N33" s="8" t="s">
        <v>14</v>
      </c>
    </row>
    <row r="34" spans="14:14" x14ac:dyDescent="0.25">
      <c r="N34" s="8" t="s">
        <v>14</v>
      </c>
    </row>
    <row r="35" spans="14:14" x14ac:dyDescent="0.25">
      <c r="N35" s="8" t="s">
        <v>14</v>
      </c>
    </row>
    <row r="36" spans="14:14" x14ac:dyDescent="0.25">
      <c r="N36" s="8" t="s">
        <v>14</v>
      </c>
    </row>
    <row r="37" spans="14:14" x14ac:dyDescent="0.25">
      <c r="N37" s="8" t="s">
        <v>14</v>
      </c>
    </row>
    <row r="38" spans="14:14" x14ac:dyDescent="0.25">
      <c r="N38" s="8" t="s">
        <v>14</v>
      </c>
    </row>
    <row r="39" spans="14:14" x14ac:dyDescent="0.25">
      <c r="N39" s="8" t="s">
        <v>14</v>
      </c>
    </row>
    <row r="40" spans="14:14" x14ac:dyDescent="0.25">
      <c r="N40" s="8" t="s">
        <v>14</v>
      </c>
    </row>
    <row r="41" spans="14:14" x14ac:dyDescent="0.25">
      <c r="N41" s="8" t="s">
        <v>14</v>
      </c>
    </row>
    <row r="42" spans="14:14" x14ac:dyDescent="0.25">
      <c r="N42" s="8" t="s">
        <v>14</v>
      </c>
    </row>
    <row r="43" spans="14:14" x14ac:dyDescent="0.25">
      <c r="N43" s="8" t="s">
        <v>14</v>
      </c>
    </row>
    <row r="44" spans="14:14" x14ac:dyDescent="0.25">
      <c r="N44" s="8" t="s">
        <v>14</v>
      </c>
    </row>
    <row r="45" spans="14:14" x14ac:dyDescent="0.25">
      <c r="N45" s="8" t="s">
        <v>14</v>
      </c>
    </row>
    <row r="46" spans="14:14" x14ac:dyDescent="0.25">
      <c r="N46" s="8" t="s">
        <v>14</v>
      </c>
    </row>
    <row r="47" spans="14:14" x14ac:dyDescent="0.25">
      <c r="N47" s="8" t="s">
        <v>14</v>
      </c>
    </row>
    <row r="48" spans="14:14" x14ac:dyDescent="0.25">
      <c r="N48" s="8" t="s">
        <v>14</v>
      </c>
    </row>
    <row r="49" spans="14:14" x14ac:dyDescent="0.25">
      <c r="N49" s="8" t="s">
        <v>14</v>
      </c>
    </row>
    <row r="50" spans="14:14" x14ac:dyDescent="0.25">
      <c r="N50" s="8" t="s">
        <v>14</v>
      </c>
    </row>
    <row r="51" spans="14:14" x14ac:dyDescent="0.25">
      <c r="N51" s="8" t="s">
        <v>14</v>
      </c>
    </row>
    <row r="52" spans="14:14" x14ac:dyDescent="0.25">
      <c r="N52" s="8" t="s">
        <v>14</v>
      </c>
    </row>
    <row r="53" spans="14:14" x14ac:dyDescent="0.25">
      <c r="N53" s="8" t="s">
        <v>14</v>
      </c>
    </row>
    <row r="54" spans="14:14" x14ac:dyDescent="0.25">
      <c r="N54" s="8" t="s">
        <v>14</v>
      </c>
    </row>
    <row r="55" spans="14:14" x14ac:dyDescent="0.25">
      <c r="N55" s="8" t="s">
        <v>14</v>
      </c>
    </row>
    <row r="56" spans="14:14" x14ac:dyDescent="0.25">
      <c r="N56" s="8" t="s">
        <v>14</v>
      </c>
    </row>
    <row r="57" spans="14:14" x14ac:dyDescent="0.25">
      <c r="N57" s="8" t="s">
        <v>14</v>
      </c>
    </row>
    <row r="58" spans="14:14" x14ac:dyDescent="0.25">
      <c r="N58" s="8" t="s">
        <v>14</v>
      </c>
    </row>
    <row r="59" spans="14:14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5" width="9.140625" style="6" customWidth="1"/>
    <col min="6" max="6" width="9.7109375" style="6" customWidth="1"/>
    <col min="7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8.28515625" style="6" customWidth="1"/>
    <col min="14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11</v>
      </c>
      <c r="C1" t="s">
        <v>12</v>
      </c>
      <c r="D1" s="7"/>
      <c r="E1" s="7"/>
      <c r="L1" s="156" t="s">
        <v>13</v>
      </c>
      <c r="M1" s="156"/>
      <c r="N1" s="8" t="s">
        <v>14</v>
      </c>
    </row>
    <row r="2" spans="1:27" x14ac:dyDescent="0.25">
      <c r="A2" s="5" t="s">
        <v>15</v>
      </c>
      <c r="C2" s="6" t="s">
        <v>16</v>
      </c>
      <c r="N2" s="8" t="s">
        <v>14</v>
      </c>
    </row>
    <row r="3" spans="1:27" x14ac:dyDescent="0.25">
      <c r="A3" s="5" t="s">
        <v>17</v>
      </c>
      <c r="C3" s="6" t="s">
        <v>8</v>
      </c>
      <c r="N3" s="8" t="s">
        <v>14</v>
      </c>
      <c r="O3" s="49" t="s">
        <v>27</v>
      </c>
      <c r="P3" s="6" t="s">
        <v>75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</row>
    <row r="5" spans="1:27" x14ac:dyDescent="0.25">
      <c r="A5" s="12" t="s">
        <v>18</v>
      </c>
      <c r="C5" s="9" t="s">
        <v>96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14</v>
      </c>
      <c r="P5" s="6" t="s">
        <v>97</v>
      </c>
      <c r="Q5" s="8" t="s">
        <v>37</v>
      </c>
      <c r="R5" s="78">
        <f>F9</f>
        <v>50000</v>
      </c>
      <c r="S5" s="63" t="s">
        <v>34</v>
      </c>
      <c r="T5" s="6" t="s">
        <v>98</v>
      </c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14</v>
      </c>
      <c r="O6" s="9"/>
      <c r="P6" s="61" t="s">
        <v>22</v>
      </c>
      <c r="Q6" s="8" t="s">
        <v>37</v>
      </c>
      <c r="R6" s="62">
        <f>F7</f>
        <v>500000</v>
      </c>
      <c r="S6" s="63" t="s">
        <v>34</v>
      </c>
      <c r="T6" s="6" t="s">
        <v>77</v>
      </c>
      <c r="AA6" s="9"/>
    </row>
    <row r="7" spans="1:27" x14ac:dyDescent="0.25">
      <c r="A7" s="12" t="s">
        <v>19</v>
      </c>
      <c r="E7" s="65" t="s">
        <v>80</v>
      </c>
      <c r="F7" s="66">
        <v>500000</v>
      </c>
      <c r="G7" s="10" t="s">
        <v>81</v>
      </c>
      <c r="H7" s="67">
        <v>1000000</v>
      </c>
      <c r="I7" s="9"/>
      <c r="J7" s="9"/>
      <c r="K7" s="9"/>
      <c r="L7" s="9"/>
      <c r="M7" s="11"/>
      <c r="N7" s="8" t="s">
        <v>14</v>
      </c>
      <c r="O7" s="9"/>
      <c r="P7" s="6" t="s">
        <v>78</v>
      </c>
      <c r="Q7" s="8" t="s">
        <v>37</v>
      </c>
      <c r="R7" s="64">
        <f>H7</f>
        <v>1000000</v>
      </c>
      <c r="S7" s="63" t="s">
        <v>34</v>
      </c>
      <c r="T7" s="6" t="s">
        <v>79</v>
      </c>
      <c r="V7" s="8"/>
      <c r="AA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8" t="s">
        <v>14</v>
      </c>
      <c r="O8" s="9"/>
      <c r="AA8" s="9"/>
    </row>
    <row r="9" spans="1:27" x14ac:dyDescent="0.25">
      <c r="A9" s="11"/>
      <c r="B9" s="11"/>
      <c r="C9" s="9"/>
      <c r="D9" s="9"/>
      <c r="E9" s="65" t="s">
        <v>84</v>
      </c>
      <c r="F9" s="78">
        <v>50000</v>
      </c>
      <c r="G9" s="10" t="s">
        <v>85</v>
      </c>
      <c r="H9" s="69">
        <v>50000</v>
      </c>
      <c r="I9" s="9"/>
      <c r="J9" s="9"/>
      <c r="K9" s="11"/>
      <c r="L9" s="11"/>
      <c r="M9" s="11"/>
      <c r="N9" s="8" t="s">
        <v>14</v>
      </c>
      <c r="P9" s="6" t="s">
        <v>99</v>
      </c>
      <c r="Q9" s="8" t="s">
        <v>37</v>
      </c>
      <c r="R9" s="68">
        <f>VLOOKUP(R5,F12:G17,2,FALSE)</f>
        <v>1.1499999999999999</v>
      </c>
      <c r="S9" s="63" t="s">
        <v>34</v>
      </c>
      <c r="T9" s="9" t="s">
        <v>83</v>
      </c>
      <c r="AA9" s="9"/>
    </row>
    <row r="10" spans="1:27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8" t="s">
        <v>14</v>
      </c>
      <c r="O10" s="10"/>
      <c r="P10" s="9" t="s">
        <v>82</v>
      </c>
      <c r="Q10" s="8" t="s">
        <v>37</v>
      </c>
      <c r="R10" s="68">
        <f>VLOOKUP(R6,F12:G17,2,FALSE)</f>
        <v>2.9</v>
      </c>
      <c r="S10" s="63" t="s">
        <v>34</v>
      </c>
      <c r="T10" s="9" t="s">
        <v>83</v>
      </c>
      <c r="U10" s="9"/>
      <c r="V10" s="9"/>
      <c r="W10" s="9"/>
      <c r="X10" s="9"/>
      <c r="Y10" s="9"/>
      <c r="Z10" s="9"/>
      <c r="AA10" s="9"/>
    </row>
    <row r="11" spans="1:27" x14ac:dyDescent="0.25">
      <c r="A11" s="11"/>
      <c r="B11" s="11"/>
      <c r="C11" s="9" t="s">
        <v>87</v>
      </c>
      <c r="D11" s="9"/>
      <c r="E11" s="9"/>
      <c r="F11" s="70" t="s">
        <v>88</v>
      </c>
      <c r="G11" s="71" t="s">
        <v>89</v>
      </c>
      <c r="H11" s="9"/>
      <c r="I11" s="9"/>
      <c r="J11" s="9"/>
      <c r="K11" s="11"/>
      <c r="L11" s="11"/>
      <c r="M11" s="11"/>
      <c r="N11" s="8" t="s">
        <v>14</v>
      </c>
      <c r="O11" s="9"/>
      <c r="P11" s="9" t="s">
        <v>86</v>
      </c>
      <c r="Q11" s="8" t="s">
        <v>37</v>
      </c>
      <c r="R11" s="68">
        <f>VLOOKUP(R7,F12:G17,2,FALSE)</f>
        <v>3.65</v>
      </c>
      <c r="S11" s="63" t="s">
        <v>34</v>
      </c>
      <c r="T11" s="9" t="s">
        <v>83</v>
      </c>
      <c r="U11" s="9"/>
      <c r="V11" s="9"/>
      <c r="W11" s="9"/>
      <c r="X11" s="9"/>
      <c r="Y11" s="9"/>
      <c r="Z11" s="9"/>
      <c r="AA11" s="9"/>
    </row>
    <row r="12" spans="1:27" x14ac:dyDescent="0.25">
      <c r="A12" s="12"/>
      <c r="B12" s="11"/>
      <c r="C12" s="9"/>
      <c r="D12" s="9"/>
      <c r="E12" s="9"/>
      <c r="F12" s="72">
        <v>50000</v>
      </c>
      <c r="G12" s="73">
        <v>1.1499999999999999</v>
      </c>
      <c r="H12" s="9"/>
      <c r="I12" s="9"/>
      <c r="J12" s="9"/>
      <c r="K12" s="11"/>
      <c r="L12" s="11"/>
      <c r="M12" s="11"/>
      <c r="N12" s="8" t="s">
        <v>14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9"/>
      <c r="D13" s="9"/>
      <c r="E13" s="9"/>
      <c r="F13" s="72">
        <v>100000</v>
      </c>
      <c r="G13" s="73">
        <v>1.9</v>
      </c>
      <c r="H13" s="9"/>
      <c r="I13" s="9"/>
      <c r="J13" s="9"/>
      <c r="K13" s="11"/>
      <c r="L13" s="11"/>
      <c r="M13" s="11"/>
      <c r="N13" s="8" t="s">
        <v>14</v>
      </c>
      <c r="O13" s="9" t="s">
        <v>90</v>
      </c>
      <c r="AA13" s="9"/>
    </row>
    <row r="14" spans="1:27" x14ac:dyDescent="0.25">
      <c r="A14" s="11"/>
      <c r="B14" s="11"/>
      <c r="C14" s="9"/>
      <c r="D14" s="9"/>
      <c r="E14" s="9"/>
      <c r="F14" s="72">
        <v>250000</v>
      </c>
      <c r="G14" s="73">
        <v>2.15</v>
      </c>
      <c r="H14" s="9"/>
      <c r="I14" s="9"/>
      <c r="J14" s="9"/>
      <c r="K14" s="11"/>
      <c r="L14" s="11"/>
      <c r="M14" s="11"/>
      <c r="N14" s="8" t="s">
        <v>14</v>
      </c>
      <c r="O14" s="9"/>
      <c r="AA14" s="9"/>
    </row>
    <row r="15" spans="1:27" x14ac:dyDescent="0.25">
      <c r="C15" s="9"/>
      <c r="D15" s="9"/>
      <c r="E15" s="9"/>
      <c r="F15" s="72">
        <v>500000</v>
      </c>
      <c r="G15" s="73">
        <v>2.9</v>
      </c>
      <c r="H15" s="9"/>
      <c r="I15" s="9"/>
      <c r="J15" s="9"/>
      <c r="K15" s="9"/>
      <c r="L15" s="9"/>
      <c r="M15" s="11"/>
      <c r="N15" s="8" t="s">
        <v>14</v>
      </c>
      <c r="O15" s="9"/>
      <c r="P15" s="10" t="s">
        <v>31</v>
      </c>
      <c r="Q15" s="10" t="s">
        <v>37</v>
      </c>
      <c r="R15" s="10" t="s">
        <v>91</v>
      </c>
      <c r="S15" s="57" t="s">
        <v>38</v>
      </c>
      <c r="T15" s="8" t="s">
        <v>99</v>
      </c>
      <c r="U15" s="10" t="s">
        <v>54</v>
      </c>
      <c r="V15" s="10" t="s">
        <v>92</v>
      </c>
      <c r="W15" s="10" t="s">
        <v>86</v>
      </c>
      <c r="X15" s="10" t="s">
        <v>93</v>
      </c>
      <c r="Y15" s="10" t="s">
        <v>82</v>
      </c>
      <c r="Z15" s="10" t="s">
        <v>94</v>
      </c>
      <c r="AA15" s="9"/>
    </row>
    <row r="16" spans="1:27" x14ac:dyDescent="0.25">
      <c r="C16" s="9"/>
      <c r="D16" s="9"/>
      <c r="E16" s="9"/>
      <c r="F16" s="72">
        <v>1000000</v>
      </c>
      <c r="G16" s="73">
        <v>3.65</v>
      </c>
      <c r="H16" s="9"/>
      <c r="I16" s="9"/>
      <c r="J16" s="9"/>
      <c r="K16" s="9"/>
      <c r="L16" s="9"/>
      <c r="M16" s="11"/>
      <c r="N16" s="8" t="s">
        <v>14</v>
      </c>
      <c r="O16" s="9"/>
      <c r="P16" s="9"/>
      <c r="Q16" s="10" t="s">
        <v>37</v>
      </c>
      <c r="R16" s="74">
        <f>H9</f>
        <v>50000</v>
      </c>
      <c r="S16" s="57" t="s">
        <v>38</v>
      </c>
      <c r="T16" s="68">
        <f>R9</f>
        <v>1.1499999999999999</v>
      </c>
      <c r="U16" s="10" t="s">
        <v>54</v>
      </c>
      <c r="V16" s="10" t="s">
        <v>92</v>
      </c>
      <c r="W16" s="68">
        <f>VLOOKUP(H7,F12:G17,2,FALSE)</f>
        <v>3.65</v>
      </c>
      <c r="X16" s="10" t="s">
        <v>93</v>
      </c>
      <c r="Y16" s="68">
        <f>R10</f>
        <v>2.9</v>
      </c>
      <c r="Z16" s="10" t="s">
        <v>94</v>
      </c>
      <c r="AA16" s="9"/>
    </row>
    <row r="17" spans="3:27" x14ac:dyDescent="0.25">
      <c r="C17" s="9"/>
      <c r="D17" s="9"/>
      <c r="E17" s="9"/>
      <c r="F17" s="76">
        <v>2000000</v>
      </c>
      <c r="G17" s="77">
        <v>4.4000000000000004</v>
      </c>
      <c r="H17" s="9"/>
      <c r="I17" s="9"/>
      <c r="J17" s="9"/>
      <c r="K17" s="9"/>
      <c r="L17" s="9"/>
      <c r="M17" s="11"/>
      <c r="N17" s="8" t="s">
        <v>14</v>
      </c>
      <c r="O17" s="9"/>
      <c r="P17" s="9"/>
      <c r="Q17" s="10" t="s">
        <v>37</v>
      </c>
      <c r="R17" s="75">
        <f>ROUND(R16/T16*(W16-Y16),0)</f>
        <v>32609</v>
      </c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14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14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14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N21" s="8" t="s">
        <v>14</v>
      </c>
    </row>
    <row r="22" spans="3:27" x14ac:dyDescent="0.25">
      <c r="N22" s="8" t="s">
        <v>14</v>
      </c>
    </row>
    <row r="23" spans="3:27" x14ac:dyDescent="0.25">
      <c r="N23" s="8" t="s">
        <v>14</v>
      </c>
    </row>
    <row r="24" spans="3:27" x14ac:dyDescent="0.25">
      <c r="N24" s="8" t="s">
        <v>14</v>
      </c>
    </row>
    <row r="25" spans="3:27" x14ac:dyDescent="0.25">
      <c r="N25" s="8" t="s">
        <v>14</v>
      </c>
    </row>
    <row r="26" spans="3:27" x14ac:dyDescent="0.25">
      <c r="N26" s="8" t="s">
        <v>14</v>
      </c>
    </row>
    <row r="27" spans="3:27" x14ac:dyDescent="0.25">
      <c r="N27" s="8" t="s">
        <v>14</v>
      </c>
    </row>
    <row r="28" spans="3:27" x14ac:dyDescent="0.25">
      <c r="N28" s="8" t="s">
        <v>14</v>
      </c>
    </row>
    <row r="29" spans="3:27" x14ac:dyDescent="0.25">
      <c r="N29" s="8" t="s">
        <v>14</v>
      </c>
    </row>
    <row r="30" spans="3:27" x14ac:dyDescent="0.25">
      <c r="N30" s="8" t="s">
        <v>14</v>
      </c>
    </row>
    <row r="31" spans="3:27" x14ac:dyDescent="0.25">
      <c r="N31" s="8" t="s">
        <v>14</v>
      </c>
    </row>
    <row r="32" spans="3:27" x14ac:dyDescent="0.25">
      <c r="N32" s="8" t="s">
        <v>14</v>
      </c>
    </row>
    <row r="33" spans="14:14" x14ac:dyDescent="0.25">
      <c r="N33" s="8" t="s">
        <v>14</v>
      </c>
    </row>
    <row r="34" spans="14:14" x14ac:dyDescent="0.25">
      <c r="N34" s="8" t="s">
        <v>14</v>
      </c>
    </row>
    <row r="35" spans="14:14" x14ac:dyDescent="0.25">
      <c r="N35" s="8" t="s">
        <v>14</v>
      </c>
    </row>
    <row r="36" spans="14:14" x14ac:dyDescent="0.25">
      <c r="N36" s="8" t="s">
        <v>14</v>
      </c>
    </row>
    <row r="37" spans="14:14" x14ac:dyDescent="0.25">
      <c r="N37" s="8" t="s">
        <v>14</v>
      </c>
    </row>
    <row r="38" spans="14:14" x14ac:dyDescent="0.25">
      <c r="N38" s="8" t="s">
        <v>14</v>
      </c>
    </row>
    <row r="39" spans="14:14" x14ac:dyDescent="0.25">
      <c r="N39" s="8" t="s">
        <v>14</v>
      </c>
    </row>
    <row r="40" spans="14:14" x14ac:dyDescent="0.25">
      <c r="N40" s="8" t="s">
        <v>14</v>
      </c>
    </row>
    <row r="41" spans="14:14" x14ac:dyDescent="0.25">
      <c r="N41" s="8" t="s">
        <v>14</v>
      </c>
    </row>
    <row r="42" spans="14:14" x14ac:dyDescent="0.25">
      <c r="N42" s="8" t="s">
        <v>14</v>
      </c>
    </row>
    <row r="43" spans="14:14" x14ac:dyDescent="0.25">
      <c r="N43" s="8" t="s">
        <v>14</v>
      </c>
    </row>
    <row r="44" spans="14:14" x14ac:dyDescent="0.25">
      <c r="N44" s="8" t="s">
        <v>14</v>
      </c>
    </row>
    <row r="45" spans="14:14" x14ac:dyDescent="0.25">
      <c r="N45" s="8" t="s">
        <v>14</v>
      </c>
    </row>
    <row r="46" spans="14:14" x14ac:dyDescent="0.25">
      <c r="N46" s="8" t="s">
        <v>14</v>
      </c>
    </row>
    <row r="47" spans="14:14" x14ac:dyDescent="0.25">
      <c r="N47" s="8" t="s">
        <v>14</v>
      </c>
    </row>
    <row r="48" spans="14:14" x14ac:dyDescent="0.25">
      <c r="N48" s="8" t="s">
        <v>14</v>
      </c>
    </row>
    <row r="49" spans="14:14" x14ac:dyDescent="0.25">
      <c r="N49" s="8" t="s">
        <v>14</v>
      </c>
    </row>
    <row r="50" spans="14:14" x14ac:dyDescent="0.25">
      <c r="N50" s="8" t="s">
        <v>14</v>
      </c>
    </row>
    <row r="51" spans="14:14" x14ac:dyDescent="0.25">
      <c r="N51" s="8" t="s">
        <v>14</v>
      </c>
    </row>
    <row r="52" spans="14:14" x14ac:dyDescent="0.25">
      <c r="N52" s="8" t="s">
        <v>14</v>
      </c>
    </row>
    <row r="53" spans="14:14" x14ac:dyDescent="0.25">
      <c r="N53" s="8" t="s">
        <v>14</v>
      </c>
    </row>
    <row r="54" spans="14:14" x14ac:dyDescent="0.25">
      <c r="N54" s="8" t="s">
        <v>14</v>
      </c>
    </row>
    <row r="55" spans="14:14" x14ac:dyDescent="0.25">
      <c r="N55" s="8" t="s">
        <v>14</v>
      </c>
    </row>
    <row r="56" spans="14:14" x14ac:dyDescent="0.25">
      <c r="N56" s="8" t="s">
        <v>14</v>
      </c>
    </row>
    <row r="57" spans="14:14" x14ac:dyDescent="0.25">
      <c r="N57" s="8" t="s">
        <v>14</v>
      </c>
    </row>
    <row r="58" spans="14:14" x14ac:dyDescent="0.25">
      <c r="N58" s="8" t="s">
        <v>14</v>
      </c>
    </row>
    <row r="59" spans="14:14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5" width="9.140625" style="6" customWidth="1"/>
    <col min="6" max="8" width="9.7109375" style="6" customWidth="1"/>
    <col min="9" max="9" width="9.140625" style="6"/>
    <col min="10" max="12" width="9.140625" style="6" customWidth="1"/>
    <col min="13" max="13" width="7.7109375" style="6" customWidth="1"/>
    <col min="14" max="15" width="9.140625" style="6" customWidth="1"/>
    <col min="16" max="17" width="9.7109375" style="6" customWidth="1"/>
    <col min="18" max="20" width="10.7109375" style="6" customWidth="1"/>
    <col min="21" max="23" width="9.140625" style="6" customWidth="1"/>
    <col min="24" max="24" width="10.7109375" style="6" customWidth="1"/>
    <col min="25" max="25" width="9.140625" style="6" customWidth="1"/>
    <col min="26" max="16384" width="9.140625" style="6"/>
  </cols>
  <sheetData>
    <row r="1" spans="1:28" x14ac:dyDescent="0.25">
      <c r="A1" s="5" t="s">
        <v>11</v>
      </c>
      <c r="C1" t="s">
        <v>12</v>
      </c>
      <c r="D1" s="7"/>
      <c r="E1" s="7"/>
      <c r="J1" s="11"/>
      <c r="K1" s="11"/>
      <c r="L1" s="156" t="s">
        <v>13</v>
      </c>
      <c r="M1" s="156"/>
      <c r="N1" s="10" t="s">
        <v>14</v>
      </c>
      <c r="Z1" s="9"/>
      <c r="AA1" s="9"/>
      <c r="AB1" s="9"/>
    </row>
    <row r="2" spans="1:28" x14ac:dyDescent="0.25">
      <c r="A2" s="5" t="s">
        <v>15</v>
      </c>
      <c r="C2" s="6" t="s">
        <v>16</v>
      </c>
      <c r="J2" s="11"/>
      <c r="K2" s="11"/>
      <c r="L2" s="11"/>
      <c r="M2" s="11"/>
      <c r="N2" s="10" t="s">
        <v>14</v>
      </c>
      <c r="Z2" s="9"/>
      <c r="AA2" s="9"/>
      <c r="AB2" s="9"/>
    </row>
    <row r="3" spans="1:28" x14ac:dyDescent="0.25">
      <c r="A3" s="5" t="s">
        <v>17</v>
      </c>
      <c r="C3" s="6" t="s">
        <v>8</v>
      </c>
      <c r="J3" s="11"/>
      <c r="K3" s="11"/>
      <c r="L3" s="11"/>
      <c r="M3" s="11"/>
      <c r="N3" s="10" t="s">
        <v>14</v>
      </c>
      <c r="O3" s="19" t="s">
        <v>27</v>
      </c>
      <c r="P3" s="6" t="s">
        <v>100</v>
      </c>
      <c r="Z3" s="9"/>
      <c r="AA3" s="9"/>
      <c r="AB3" s="9"/>
    </row>
    <row r="4" spans="1:2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14</v>
      </c>
      <c r="Z4" s="9"/>
      <c r="AA4" s="9"/>
      <c r="AB4" s="9"/>
    </row>
    <row r="5" spans="1:28" x14ac:dyDescent="0.25">
      <c r="A5" s="12" t="s">
        <v>18</v>
      </c>
      <c r="C5" s="9" t="s">
        <v>101</v>
      </c>
      <c r="D5" s="9"/>
      <c r="E5" s="9"/>
      <c r="F5" s="9"/>
      <c r="G5" s="9"/>
      <c r="H5" s="9"/>
      <c r="I5" s="9"/>
      <c r="J5" s="9"/>
      <c r="K5" s="9"/>
      <c r="L5" s="9"/>
      <c r="M5" s="9"/>
      <c r="N5" s="10" t="s">
        <v>14</v>
      </c>
      <c r="P5" s="6" t="s">
        <v>97</v>
      </c>
      <c r="Q5" s="8" t="s">
        <v>37</v>
      </c>
      <c r="R5" s="79" t="s">
        <v>102</v>
      </c>
      <c r="Z5" s="9"/>
      <c r="AA5" s="9"/>
      <c r="AB5" s="9"/>
    </row>
    <row r="6" spans="1:28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 t="s">
        <v>14</v>
      </c>
      <c r="P6" s="61" t="s">
        <v>22</v>
      </c>
      <c r="Q6" s="8" t="s">
        <v>37</v>
      </c>
      <c r="R6" s="62">
        <f>F7</f>
        <v>50000</v>
      </c>
      <c r="S6" s="63" t="s">
        <v>34</v>
      </c>
      <c r="T6" s="6" t="s">
        <v>77</v>
      </c>
      <c r="Z6" s="9"/>
      <c r="AA6" s="9"/>
      <c r="AB6" s="9"/>
    </row>
    <row r="7" spans="1:28" x14ac:dyDescent="0.25">
      <c r="A7" s="12" t="s">
        <v>19</v>
      </c>
      <c r="E7" s="65" t="s">
        <v>80</v>
      </c>
      <c r="F7" s="66">
        <v>50000</v>
      </c>
      <c r="G7" s="10" t="s">
        <v>81</v>
      </c>
      <c r="H7" s="67">
        <v>500000</v>
      </c>
      <c r="I7" s="9"/>
      <c r="J7" s="9"/>
      <c r="K7" s="9"/>
      <c r="L7" s="9"/>
      <c r="M7" s="9"/>
      <c r="N7" s="10" t="s">
        <v>14</v>
      </c>
      <c r="P7" s="6" t="s">
        <v>78</v>
      </c>
      <c r="Q7" s="8" t="s">
        <v>37</v>
      </c>
      <c r="R7" s="64">
        <f>H7</f>
        <v>500000</v>
      </c>
      <c r="S7" s="63" t="s">
        <v>34</v>
      </c>
      <c r="T7" s="6" t="s">
        <v>79</v>
      </c>
      <c r="Z7" s="9"/>
      <c r="AA7" s="9"/>
      <c r="AB7" s="9"/>
    </row>
    <row r="8" spans="1:28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 t="s">
        <v>14</v>
      </c>
      <c r="Z8" s="9"/>
      <c r="AA8" s="9"/>
      <c r="AB8" s="9"/>
    </row>
    <row r="9" spans="1:28" x14ac:dyDescent="0.25">
      <c r="A9" s="11"/>
      <c r="B9" s="11"/>
      <c r="C9" s="9"/>
      <c r="D9" s="9"/>
      <c r="E9" s="65" t="s">
        <v>103</v>
      </c>
      <c r="F9" s="80">
        <v>0.71</v>
      </c>
      <c r="G9" s="9"/>
      <c r="H9" s="9"/>
      <c r="I9" s="9"/>
      <c r="J9" s="9"/>
      <c r="K9" s="9"/>
      <c r="L9" s="9"/>
      <c r="M9" s="9"/>
      <c r="N9" s="10" t="s">
        <v>14</v>
      </c>
      <c r="P9" s="6" t="s">
        <v>99</v>
      </c>
      <c r="Q9" s="8" t="s">
        <v>37</v>
      </c>
      <c r="R9" s="79" t="s">
        <v>104</v>
      </c>
      <c r="S9" s="63"/>
      <c r="T9" s="9"/>
      <c r="Z9" s="9"/>
      <c r="AA9" s="9"/>
      <c r="AB9" s="9"/>
    </row>
    <row r="10" spans="1:28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 t="s">
        <v>14</v>
      </c>
      <c r="P10" s="9" t="s">
        <v>82</v>
      </c>
      <c r="Q10" s="8" t="s">
        <v>37</v>
      </c>
      <c r="R10" s="68">
        <f>VLOOKUP(R6,F12:H16,3,FALSE)</f>
        <v>1</v>
      </c>
      <c r="S10" s="63" t="s">
        <v>34</v>
      </c>
      <c r="T10" s="9" t="s">
        <v>83</v>
      </c>
      <c r="Z10" s="9"/>
      <c r="AA10" s="9"/>
      <c r="AB10" s="9"/>
    </row>
    <row r="11" spans="1:28" x14ac:dyDescent="0.25">
      <c r="A11" s="11"/>
      <c r="B11" s="11"/>
      <c r="C11" s="9"/>
      <c r="D11" s="9"/>
      <c r="E11" s="65" t="s">
        <v>105</v>
      </c>
      <c r="F11" s="70" t="s">
        <v>106</v>
      </c>
      <c r="G11" s="81" t="s">
        <v>107</v>
      </c>
      <c r="H11" s="71" t="s">
        <v>89</v>
      </c>
      <c r="I11" s="9"/>
      <c r="J11" s="9"/>
      <c r="K11" s="9"/>
      <c r="L11" s="9"/>
      <c r="M11" s="9"/>
      <c r="N11" s="10" t="s">
        <v>14</v>
      </c>
      <c r="P11" s="9" t="s">
        <v>86</v>
      </c>
      <c r="Q11" s="8" t="s">
        <v>37</v>
      </c>
      <c r="R11" s="68">
        <f>VLOOKUP(R7,F12:H16,3,FALSE)</f>
        <v>2.5</v>
      </c>
      <c r="S11" s="63" t="s">
        <v>34</v>
      </c>
      <c r="T11" s="9" t="s">
        <v>83</v>
      </c>
      <c r="Z11" s="9"/>
      <c r="AA11" s="9"/>
      <c r="AB11" s="9"/>
    </row>
    <row r="12" spans="1:28" x14ac:dyDescent="0.25">
      <c r="A12" s="12"/>
      <c r="B12" s="11"/>
      <c r="C12" s="9"/>
      <c r="D12" s="9"/>
      <c r="E12" s="9"/>
      <c r="F12" s="72">
        <v>50000</v>
      </c>
      <c r="G12" s="106">
        <v>1200000</v>
      </c>
      <c r="H12" s="73">
        <v>1</v>
      </c>
      <c r="I12" s="9"/>
      <c r="J12" s="9"/>
      <c r="K12" s="9"/>
      <c r="L12" s="9"/>
      <c r="M12" s="9"/>
      <c r="N12" s="10" t="s">
        <v>14</v>
      </c>
      <c r="Z12" s="9"/>
      <c r="AA12" s="9"/>
      <c r="AB12" s="9"/>
    </row>
    <row r="13" spans="1:28" x14ac:dyDescent="0.25">
      <c r="A13" s="11"/>
      <c r="B13" s="11"/>
      <c r="C13" s="9"/>
      <c r="D13" s="9"/>
      <c r="E13" s="9"/>
      <c r="F13" s="72">
        <v>100000</v>
      </c>
      <c r="G13" s="106">
        <v>600000</v>
      </c>
      <c r="H13" s="73">
        <v>1.25</v>
      </c>
      <c r="I13" s="9"/>
      <c r="J13" s="9"/>
      <c r="K13" s="9"/>
      <c r="L13" s="9"/>
      <c r="M13" s="9"/>
      <c r="N13" s="10" t="s">
        <v>14</v>
      </c>
      <c r="Z13" s="9"/>
      <c r="AA13" s="9"/>
      <c r="AB13" s="9"/>
    </row>
    <row r="14" spans="1:28" x14ac:dyDescent="0.25">
      <c r="A14" s="11"/>
      <c r="B14" s="11"/>
      <c r="C14" s="9"/>
      <c r="D14" s="9"/>
      <c r="E14" s="9"/>
      <c r="F14" s="72">
        <v>250000</v>
      </c>
      <c r="G14" s="106">
        <v>400000</v>
      </c>
      <c r="H14" s="73">
        <v>1.75</v>
      </c>
      <c r="I14" s="9"/>
      <c r="J14" s="9"/>
      <c r="K14" s="9"/>
      <c r="L14" s="9"/>
      <c r="M14" s="9"/>
      <c r="N14" s="10" t="s">
        <v>14</v>
      </c>
      <c r="O14" s="49" t="s">
        <v>47</v>
      </c>
      <c r="P14" s="6" t="s">
        <v>108</v>
      </c>
      <c r="Z14" s="9"/>
      <c r="AA14" s="9"/>
      <c r="AB14" s="9"/>
    </row>
    <row r="15" spans="1:28" x14ac:dyDescent="0.25">
      <c r="C15" s="9"/>
      <c r="D15" s="9"/>
      <c r="E15" s="9"/>
      <c r="F15" s="72">
        <v>500000</v>
      </c>
      <c r="G15" s="106">
        <v>300000</v>
      </c>
      <c r="H15" s="73">
        <v>2.5</v>
      </c>
      <c r="I15" s="9"/>
      <c r="J15" s="9"/>
      <c r="K15" s="9"/>
      <c r="L15" s="9"/>
      <c r="M15" s="9"/>
      <c r="N15" s="10" t="s">
        <v>14</v>
      </c>
      <c r="Z15" s="9"/>
      <c r="AA15" s="9"/>
      <c r="AB15" s="9"/>
    </row>
    <row r="16" spans="1:28" x14ac:dyDescent="0.25">
      <c r="C16" s="9"/>
      <c r="D16" s="9"/>
      <c r="E16" s="9"/>
      <c r="F16" s="76">
        <v>1000000</v>
      </c>
      <c r="G16" s="114">
        <v>300000</v>
      </c>
      <c r="H16" s="77">
        <v>3.25</v>
      </c>
      <c r="I16" s="9"/>
      <c r="J16" s="9"/>
      <c r="K16" s="9"/>
      <c r="L16" s="9"/>
      <c r="M16" s="9"/>
      <c r="N16" s="10" t="s">
        <v>14</v>
      </c>
      <c r="P16" s="82" t="s">
        <v>109</v>
      </c>
      <c r="Q16" s="83" t="s">
        <v>110</v>
      </c>
      <c r="R16" s="84" t="s">
        <v>111</v>
      </c>
      <c r="S16" s="84" t="s">
        <v>112</v>
      </c>
      <c r="T16" s="83" t="s">
        <v>113</v>
      </c>
      <c r="U16" s="83" t="s">
        <v>114</v>
      </c>
      <c r="V16" s="84" t="s">
        <v>115</v>
      </c>
      <c r="W16" s="85" t="s">
        <v>116</v>
      </c>
      <c r="X16" s="84" t="s">
        <v>117</v>
      </c>
      <c r="Z16" s="9"/>
      <c r="AA16" s="9"/>
      <c r="AB16" s="9"/>
    </row>
    <row r="17" spans="2:28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 t="s">
        <v>14</v>
      </c>
      <c r="P17" s="86"/>
      <c r="Q17" s="87"/>
      <c r="R17" s="88"/>
      <c r="S17" s="89" t="s">
        <v>118</v>
      </c>
      <c r="T17" s="87"/>
      <c r="U17" s="87"/>
      <c r="V17" s="88"/>
      <c r="W17" s="90"/>
      <c r="X17" s="91" t="s">
        <v>118</v>
      </c>
      <c r="Z17" s="9"/>
      <c r="AA17" s="9"/>
      <c r="AB17" s="9"/>
    </row>
    <row r="18" spans="2:28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 t="s">
        <v>14</v>
      </c>
      <c r="O18" s="9"/>
      <c r="P18" s="92"/>
      <c r="Q18" s="93"/>
      <c r="R18" s="94"/>
      <c r="S18" s="95" t="s">
        <v>29</v>
      </c>
      <c r="T18" s="96" t="s">
        <v>119</v>
      </c>
      <c r="U18" s="97"/>
      <c r="V18" s="98"/>
      <c r="W18" s="90" t="s">
        <v>120</v>
      </c>
      <c r="X18" s="91" t="s">
        <v>42</v>
      </c>
      <c r="Y18" s="9"/>
      <c r="Z18" s="9"/>
      <c r="AA18" s="9"/>
      <c r="AB18" s="9"/>
    </row>
    <row r="19" spans="2:28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 t="s">
        <v>14</v>
      </c>
      <c r="O19" s="9"/>
      <c r="P19" s="99" t="s">
        <v>97</v>
      </c>
      <c r="Q19" s="100" t="s">
        <v>78</v>
      </c>
      <c r="R19" s="101" t="s">
        <v>121</v>
      </c>
      <c r="S19" s="102" t="s">
        <v>122</v>
      </c>
      <c r="T19" s="100" t="s">
        <v>121</v>
      </c>
      <c r="U19" s="100" t="s">
        <v>82</v>
      </c>
      <c r="V19" s="101" t="s">
        <v>99</v>
      </c>
      <c r="W19" s="103" t="s">
        <v>123</v>
      </c>
      <c r="X19" s="104" t="s">
        <v>123</v>
      </c>
      <c r="Y19" s="9"/>
      <c r="Z19" s="9"/>
      <c r="AA19" s="9"/>
      <c r="AB19" s="9"/>
    </row>
    <row r="20" spans="2:28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 t="s">
        <v>14</v>
      </c>
      <c r="O20" s="9"/>
      <c r="P20" s="105">
        <f>F12</f>
        <v>50000</v>
      </c>
      <c r="Q20" s="106">
        <f>R7</f>
        <v>500000</v>
      </c>
      <c r="R20" s="107">
        <f>MIN(P20,Q20)</f>
        <v>50000</v>
      </c>
      <c r="S20" s="108">
        <f>G12*F9</f>
        <v>852000</v>
      </c>
      <c r="T20" s="109">
        <f>VLOOKUP(R20,F12:H16,3,FALSE)</f>
        <v>1</v>
      </c>
      <c r="U20" s="109">
        <f>R10</f>
        <v>1</v>
      </c>
      <c r="V20" s="110">
        <f>H12</f>
        <v>1</v>
      </c>
      <c r="W20" s="111">
        <f>MAX(0,(T20-U20)/V20)</f>
        <v>0</v>
      </c>
      <c r="X20" s="107">
        <f>S20*W20</f>
        <v>0</v>
      </c>
      <c r="Y20" s="112"/>
      <c r="Z20" s="9"/>
      <c r="AA20" s="9"/>
      <c r="AB20" s="9"/>
    </row>
    <row r="21" spans="2:2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 t="s">
        <v>14</v>
      </c>
      <c r="O21" s="9"/>
      <c r="P21" s="105">
        <f>F13</f>
        <v>100000</v>
      </c>
      <c r="Q21" s="106">
        <f>Q20</f>
        <v>500000</v>
      </c>
      <c r="R21" s="107">
        <f t="shared" ref="R21:R24" si="0">MIN(P21,Q21)</f>
        <v>100000</v>
      </c>
      <c r="S21" s="108">
        <f>G13*F9</f>
        <v>426000</v>
      </c>
      <c r="T21" s="109">
        <f>VLOOKUP(R21,F12:H16,3,FALSE)</f>
        <v>1.25</v>
      </c>
      <c r="U21" s="109">
        <f>U20</f>
        <v>1</v>
      </c>
      <c r="V21" s="110">
        <f t="shared" ref="V21:V24" si="1">H13</f>
        <v>1.25</v>
      </c>
      <c r="W21" s="111">
        <f t="shared" ref="W21:W24" si="2">MAX(0,(T21-U21)/V21)</f>
        <v>0.2</v>
      </c>
      <c r="X21" s="107">
        <f t="shared" ref="X21:X24" si="3">S21*W21</f>
        <v>85200</v>
      </c>
      <c r="Y21" s="112"/>
      <c r="Z21" s="9"/>
      <c r="AA21" s="9"/>
      <c r="AB21" s="9"/>
    </row>
    <row r="22" spans="2:28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s">
        <v>14</v>
      </c>
      <c r="O22" s="9"/>
      <c r="P22" s="105">
        <f>F14</f>
        <v>250000</v>
      </c>
      <c r="Q22" s="106">
        <f t="shared" ref="Q22:Q24" si="4">Q21</f>
        <v>500000</v>
      </c>
      <c r="R22" s="107">
        <f t="shared" si="0"/>
        <v>250000</v>
      </c>
      <c r="S22" s="108">
        <f>G14*F9</f>
        <v>284000</v>
      </c>
      <c r="T22" s="109">
        <f>VLOOKUP(R22,F12:H16,3,FALSE)</f>
        <v>1.75</v>
      </c>
      <c r="U22" s="109">
        <f t="shared" ref="U22:U24" si="5">U21</f>
        <v>1</v>
      </c>
      <c r="V22" s="110">
        <f t="shared" si="1"/>
        <v>1.75</v>
      </c>
      <c r="W22" s="111">
        <f t="shared" si="2"/>
        <v>0.42857142857142855</v>
      </c>
      <c r="X22" s="107">
        <f t="shared" si="3"/>
        <v>121714.28571428571</v>
      </c>
      <c r="Y22" s="112"/>
      <c r="Z22" s="9"/>
      <c r="AA22" s="9"/>
      <c r="AB22" s="9"/>
    </row>
    <row r="23" spans="2:28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 t="s">
        <v>14</v>
      </c>
      <c r="O23" s="9"/>
      <c r="P23" s="105">
        <f>F15</f>
        <v>500000</v>
      </c>
      <c r="Q23" s="106">
        <f t="shared" si="4"/>
        <v>500000</v>
      </c>
      <c r="R23" s="107">
        <f t="shared" si="0"/>
        <v>500000</v>
      </c>
      <c r="S23" s="108">
        <f>G15*F9</f>
        <v>213000</v>
      </c>
      <c r="T23" s="109">
        <f>VLOOKUP(R23,F12:H16,3,FALSE)</f>
        <v>2.5</v>
      </c>
      <c r="U23" s="109">
        <f t="shared" si="5"/>
        <v>1</v>
      </c>
      <c r="V23" s="110">
        <f t="shared" si="1"/>
        <v>2.5</v>
      </c>
      <c r="W23" s="111">
        <f t="shared" si="2"/>
        <v>0.6</v>
      </c>
      <c r="X23" s="107">
        <f t="shared" si="3"/>
        <v>127800</v>
      </c>
      <c r="Y23" s="112"/>
      <c r="Z23" s="9"/>
      <c r="AA23" s="9"/>
      <c r="AB23" s="9"/>
    </row>
    <row r="24" spans="2:28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 t="s">
        <v>14</v>
      </c>
      <c r="O24" s="9"/>
      <c r="P24" s="113">
        <f>F16</f>
        <v>1000000</v>
      </c>
      <c r="Q24" s="114">
        <f t="shared" si="4"/>
        <v>500000</v>
      </c>
      <c r="R24" s="115">
        <f t="shared" si="0"/>
        <v>500000</v>
      </c>
      <c r="S24" s="116">
        <f>G16*F9</f>
        <v>213000</v>
      </c>
      <c r="T24" s="117">
        <f>VLOOKUP(R24,F12:H16,3,FALSE)</f>
        <v>2.5</v>
      </c>
      <c r="U24" s="117">
        <f t="shared" si="5"/>
        <v>1</v>
      </c>
      <c r="V24" s="118">
        <f t="shared" si="1"/>
        <v>3.25</v>
      </c>
      <c r="W24" s="119">
        <f t="shared" si="2"/>
        <v>0.46153846153846156</v>
      </c>
      <c r="X24" s="115">
        <f t="shared" si="3"/>
        <v>98307.692307692312</v>
      </c>
      <c r="Y24" s="112"/>
      <c r="Z24" s="9"/>
      <c r="AA24" s="9"/>
      <c r="AB24" s="9"/>
    </row>
    <row r="25" spans="2:28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 t="s">
        <v>14</v>
      </c>
      <c r="O25" s="9"/>
      <c r="P25" s="9"/>
      <c r="Q25" s="9"/>
      <c r="R25" s="9"/>
      <c r="S25" s="12"/>
      <c r="T25" s="9"/>
      <c r="U25" s="9"/>
      <c r="V25" s="9"/>
      <c r="W25" s="9"/>
      <c r="X25" s="120">
        <f>SUM(X20:X24)</f>
        <v>433021.97802197799</v>
      </c>
      <c r="Y25" s="9"/>
      <c r="Z25" s="9"/>
      <c r="AA25" s="9"/>
      <c r="AB25" s="9"/>
    </row>
    <row r="26" spans="2:28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 t="s">
        <v>14</v>
      </c>
      <c r="O26" s="9"/>
      <c r="P26" s="57" t="s">
        <v>112</v>
      </c>
      <c r="Q26" s="9" t="s">
        <v>124</v>
      </c>
      <c r="R26" s="9"/>
      <c r="S26" s="9"/>
      <c r="T26" s="9"/>
      <c r="U26" s="9"/>
      <c r="V26" s="9"/>
      <c r="W26" s="9"/>
      <c r="X26" s="34" t="s">
        <v>62</v>
      </c>
      <c r="Y26" s="9"/>
      <c r="Z26" s="9"/>
      <c r="AA26" s="9"/>
      <c r="AB26" s="9"/>
    </row>
    <row r="27" spans="2:28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 t="s">
        <v>14</v>
      </c>
      <c r="O27" s="9"/>
      <c r="P27" s="57" t="s">
        <v>116</v>
      </c>
      <c r="Q27" s="9" t="s">
        <v>125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2:28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 t="s">
        <v>14</v>
      </c>
      <c r="O28" s="9"/>
      <c r="P28" s="57" t="s">
        <v>117</v>
      </c>
      <c r="Q28" s="9" t="s">
        <v>126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2:28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 t="s">
        <v>14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2:28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 t="s">
        <v>14</v>
      </c>
      <c r="O30" s="9"/>
      <c r="P30" s="30" t="s">
        <v>127</v>
      </c>
      <c r="Q30" s="121" t="s">
        <v>128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2:28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 t="s">
        <v>14</v>
      </c>
      <c r="O31" s="9"/>
      <c r="P31" s="9"/>
      <c r="Q31" s="121" t="s">
        <v>129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2:28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 t="s">
        <v>14</v>
      </c>
      <c r="O32" s="9"/>
      <c r="P32" s="9"/>
      <c r="Q32" s="121" t="s">
        <v>130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28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 t="s">
        <v>14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2:28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 t="s">
        <v>14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2:28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 t="s">
        <v>14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2:28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 t="s">
        <v>14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2:28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 t="s">
        <v>14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2:28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 t="s">
        <v>14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2:28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0" t="s">
        <v>14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2:28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 t="s">
        <v>14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2:2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0" t="s">
        <v>14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2:28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 t="s">
        <v>14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x14ac:dyDescent="0.25">
      <c r="N43" s="10" t="s">
        <v>14</v>
      </c>
    </row>
    <row r="44" spans="2:28" x14ac:dyDescent="0.25">
      <c r="N44" s="10" t="s">
        <v>14</v>
      </c>
    </row>
    <row r="45" spans="2:28" x14ac:dyDescent="0.25">
      <c r="N45" s="10" t="s">
        <v>14</v>
      </c>
    </row>
    <row r="46" spans="2:28" x14ac:dyDescent="0.25">
      <c r="N46" s="10" t="s">
        <v>14</v>
      </c>
    </row>
    <row r="47" spans="2:28" x14ac:dyDescent="0.25">
      <c r="N47" s="10" t="s">
        <v>14</v>
      </c>
    </row>
    <row r="48" spans="2:28" x14ac:dyDescent="0.25">
      <c r="N48" s="10" t="s">
        <v>14</v>
      </c>
    </row>
    <row r="49" spans="14:14" x14ac:dyDescent="0.25">
      <c r="N49" s="10" t="s">
        <v>14</v>
      </c>
    </row>
    <row r="50" spans="14:14" x14ac:dyDescent="0.25">
      <c r="N50" s="10" t="s">
        <v>14</v>
      </c>
    </row>
    <row r="51" spans="14:14" x14ac:dyDescent="0.25">
      <c r="N51" s="10" t="s">
        <v>14</v>
      </c>
    </row>
    <row r="52" spans="14:14" x14ac:dyDescent="0.25">
      <c r="N52" s="10" t="s">
        <v>14</v>
      </c>
    </row>
    <row r="53" spans="14:14" x14ac:dyDescent="0.25">
      <c r="N53" s="10" t="s">
        <v>14</v>
      </c>
    </row>
    <row r="54" spans="14:14" x14ac:dyDescent="0.25">
      <c r="N54" s="10" t="s">
        <v>14</v>
      </c>
    </row>
    <row r="55" spans="14:14" x14ac:dyDescent="0.25">
      <c r="N55" s="10" t="s">
        <v>14</v>
      </c>
    </row>
    <row r="56" spans="14:14" x14ac:dyDescent="0.25">
      <c r="N56" s="10" t="s">
        <v>14</v>
      </c>
    </row>
    <row r="57" spans="14:14" x14ac:dyDescent="0.25">
      <c r="N57" s="10" t="s">
        <v>14</v>
      </c>
    </row>
    <row r="58" spans="14:14" x14ac:dyDescent="0.25">
      <c r="N58" s="10" t="s">
        <v>14</v>
      </c>
    </row>
    <row r="59" spans="14:14" x14ac:dyDescent="0.25">
      <c r="N59" s="10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9" width="9.140625" style="6" customWidth="1"/>
    <col min="20" max="21" width="11.140625" style="6" bestFit="1" customWidth="1"/>
    <col min="22" max="23" width="9.140625" style="6" customWidth="1"/>
    <col min="24" max="24" width="9.140625" style="6"/>
    <col min="25" max="25" width="9.140625" style="6" customWidth="1"/>
    <col min="26" max="26" width="9.140625" style="6"/>
    <col min="27" max="27" width="6.7109375" style="6" customWidth="1"/>
    <col min="28" max="16384" width="9.140625" style="6"/>
  </cols>
  <sheetData>
    <row r="1" spans="1:27" x14ac:dyDescent="0.25">
      <c r="A1" s="5" t="s">
        <v>11</v>
      </c>
      <c r="C1" t="s">
        <v>131</v>
      </c>
      <c r="D1" s="7"/>
      <c r="E1" s="7"/>
      <c r="L1" s="156" t="s">
        <v>13</v>
      </c>
      <c r="M1" s="156"/>
      <c r="N1" s="8" t="s">
        <v>14</v>
      </c>
    </row>
    <row r="2" spans="1:27" x14ac:dyDescent="0.25">
      <c r="A2" s="5" t="s">
        <v>15</v>
      </c>
      <c r="C2" s="6" t="s">
        <v>132</v>
      </c>
      <c r="N2" s="8" t="s">
        <v>14</v>
      </c>
    </row>
    <row r="3" spans="1:27" x14ac:dyDescent="0.25">
      <c r="A3" s="5" t="s">
        <v>17</v>
      </c>
      <c r="C3" s="6" t="s">
        <v>133</v>
      </c>
      <c r="N3" s="8" t="s">
        <v>14</v>
      </c>
      <c r="O3" s="19" t="s">
        <v>27</v>
      </c>
      <c r="P3" s="6" t="s">
        <v>134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</row>
    <row r="5" spans="1:27" x14ac:dyDescent="0.25">
      <c r="A5" s="12" t="s">
        <v>18</v>
      </c>
      <c r="C5" s="9" t="s">
        <v>135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14</v>
      </c>
      <c r="O5" s="9"/>
      <c r="P5" s="57"/>
      <c r="Q5" s="57" t="s">
        <v>109</v>
      </c>
      <c r="R5" s="57" t="s">
        <v>110</v>
      </c>
      <c r="S5" s="57" t="s">
        <v>111</v>
      </c>
      <c r="T5" s="57" t="s">
        <v>112</v>
      </c>
      <c r="U5" s="57" t="s">
        <v>113</v>
      </c>
      <c r="V5" s="57" t="s">
        <v>114</v>
      </c>
      <c r="W5" s="57" t="s">
        <v>115</v>
      </c>
      <c r="X5" s="57" t="s">
        <v>116</v>
      </c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14</v>
      </c>
      <c r="O6" s="9"/>
      <c r="P6" s="123"/>
      <c r="Q6" s="124"/>
      <c r="R6" s="124"/>
      <c r="S6" s="125"/>
      <c r="T6" s="124"/>
      <c r="U6" s="124" t="s">
        <v>136</v>
      </c>
      <c r="V6" s="125" t="s">
        <v>137</v>
      </c>
      <c r="W6" s="124" t="s">
        <v>138</v>
      </c>
      <c r="X6" s="125" t="s">
        <v>138</v>
      </c>
      <c r="Y6" s="9"/>
      <c r="Z6" s="9"/>
      <c r="AA6" s="9"/>
    </row>
    <row r="7" spans="1:27" x14ac:dyDescent="0.25">
      <c r="A7" s="12" t="s">
        <v>19</v>
      </c>
      <c r="C7" s="126" t="s">
        <v>139</v>
      </c>
      <c r="D7" s="127"/>
      <c r="E7" s="127"/>
      <c r="F7" s="128">
        <v>900</v>
      </c>
      <c r="G7" s="9"/>
      <c r="H7" s="9"/>
      <c r="I7" s="9"/>
      <c r="J7" s="9"/>
      <c r="K7" s="9"/>
      <c r="L7" s="9"/>
      <c r="M7" s="11"/>
      <c r="N7" s="8" t="s">
        <v>14</v>
      </c>
      <c r="O7" s="9"/>
      <c r="P7" s="129" t="s">
        <v>140</v>
      </c>
      <c r="Q7" s="130" t="s">
        <v>107</v>
      </c>
      <c r="R7" s="130" t="s">
        <v>42</v>
      </c>
      <c r="S7" s="131" t="s">
        <v>141</v>
      </c>
      <c r="T7" s="130" t="s">
        <v>142</v>
      </c>
      <c r="U7" s="130" t="s">
        <v>142</v>
      </c>
      <c r="V7" s="131" t="s">
        <v>143</v>
      </c>
      <c r="W7" s="130" t="s">
        <v>144</v>
      </c>
      <c r="X7" s="131" t="s">
        <v>107</v>
      </c>
      <c r="Y7" s="9"/>
      <c r="Z7" s="9"/>
      <c r="AA7" s="9"/>
    </row>
    <row r="8" spans="1:27" x14ac:dyDescent="0.25">
      <c r="A8" s="12"/>
      <c r="B8" s="11"/>
      <c r="C8" s="105" t="s">
        <v>145</v>
      </c>
      <c r="D8" s="106"/>
      <c r="E8" s="106"/>
      <c r="F8" s="132">
        <v>980</v>
      </c>
      <c r="G8" s="9"/>
      <c r="H8" s="9"/>
      <c r="I8" s="9"/>
      <c r="J8" s="9"/>
      <c r="K8" s="11"/>
      <c r="L8" s="11"/>
      <c r="M8" s="11"/>
      <c r="N8" s="8" t="s">
        <v>14</v>
      </c>
      <c r="O8" s="9"/>
      <c r="P8" s="133">
        <v>1</v>
      </c>
      <c r="Q8" s="106">
        <f>F7</f>
        <v>900</v>
      </c>
      <c r="R8" s="106">
        <f>F7*F10</f>
        <v>585</v>
      </c>
      <c r="S8" s="107">
        <f>F12</f>
        <v>396</v>
      </c>
      <c r="T8" s="134">
        <f>1</f>
        <v>1</v>
      </c>
      <c r="U8" s="134">
        <f>T8</f>
        <v>1</v>
      </c>
      <c r="V8" s="135">
        <f>1</f>
        <v>1</v>
      </c>
      <c r="W8" s="136">
        <f>(Q8-R8-S8)*U8*V8</f>
        <v>-81</v>
      </c>
      <c r="X8" s="137">
        <f>Q8*U8*V8</f>
        <v>900</v>
      </c>
      <c r="Y8" s="9"/>
      <c r="Z8" s="9"/>
      <c r="AA8" s="9"/>
    </row>
    <row r="9" spans="1:27" x14ac:dyDescent="0.25">
      <c r="A9" s="11"/>
      <c r="B9" s="11"/>
      <c r="C9" s="113" t="s">
        <v>146</v>
      </c>
      <c r="D9" s="114"/>
      <c r="E9" s="114"/>
      <c r="F9" s="138">
        <v>840</v>
      </c>
      <c r="G9" s="9"/>
      <c r="H9" s="9"/>
      <c r="I9" s="9"/>
      <c r="J9" s="9"/>
      <c r="K9" s="11"/>
      <c r="L9" s="11"/>
      <c r="M9" s="11"/>
      <c r="N9" s="8" t="s">
        <v>14</v>
      </c>
      <c r="O9" s="9"/>
      <c r="P9" s="133">
        <v>2</v>
      </c>
      <c r="Q9" s="106">
        <f t="shared" ref="Q9:Q10" si="0">F8</f>
        <v>980</v>
      </c>
      <c r="R9" s="106">
        <f>R8-F11</f>
        <v>550</v>
      </c>
      <c r="S9" s="107">
        <f>F13</f>
        <v>234</v>
      </c>
      <c r="T9" s="134">
        <f>F14</f>
        <v>0.91</v>
      </c>
      <c r="U9" s="134">
        <f>PRODUCT(T8:T9)</f>
        <v>0.91</v>
      </c>
      <c r="V9" s="135">
        <f>1/(1+F17)</f>
        <v>0.970873786407767</v>
      </c>
      <c r="W9" s="136">
        <f>(Q9-R9-S9)*U9*V9</f>
        <v>173.16504854368932</v>
      </c>
      <c r="X9" s="137">
        <f>Q9*U9*V9</f>
        <v>865.8252427184467</v>
      </c>
      <c r="Y9" s="9"/>
      <c r="Z9" s="9"/>
      <c r="AA9" s="9"/>
    </row>
    <row r="10" spans="1:27" x14ac:dyDescent="0.25">
      <c r="A10" s="11"/>
      <c r="B10" s="11"/>
      <c r="C10" s="105" t="s">
        <v>147</v>
      </c>
      <c r="D10" s="106"/>
      <c r="E10" s="106"/>
      <c r="F10" s="139">
        <v>0.65</v>
      </c>
      <c r="G10" s="9"/>
      <c r="H10" s="9"/>
      <c r="I10" s="9"/>
      <c r="J10" s="9"/>
      <c r="K10" s="11"/>
      <c r="L10" s="11"/>
      <c r="M10" s="11"/>
      <c r="N10" s="8" t="s">
        <v>14</v>
      </c>
      <c r="O10" s="9"/>
      <c r="P10" s="129">
        <v>3</v>
      </c>
      <c r="Q10" s="114">
        <f t="shared" si="0"/>
        <v>840</v>
      </c>
      <c r="R10" s="114">
        <f>R9-F11</f>
        <v>515</v>
      </c>
      <c r="S10" s="115">
        <f>F13</f>
        <v>234</v>
      </c>
      <c r="T10" s="140">
        <f>F15</f>
        <v>0.82</v>
      </c>
      <c r="U10" s="140">
        <f>PRODUCT(T8:T10)</f>
        <v>0.74619999999999997</v>
      </c>
      <c r="V10" s="141">
        <f>1/(1+F17)^2</f>
        <v>0.94259590913375435</v>
      </c>
      <c r="W10" s="142">
        <f>(Q10-R10-S10)*U10*V10</f>
        <v>64.006221133000281</v>
      </c>
      <c r="X10" s="143">
        <f>Q10*U10*V10</f>
        <v>590.82665661231033</v>
      </c>
      <c r="Y10" s="9"/>
      <c r="Z10" s="9"/>
      <c r="AA10" s="9"/>
    </row>
    <row r="11" spans="1:27" x14ac:dyDescent="0.25">
      <c r="A11" s="11"/>
      <c r="B11" s="11"/>
      <c r="C11" s="113" t="s">
        <v>148</v>
      </c>
      <c r="D11" s="114"/>
      <c r="E11" s="114"/>
      <c r="F11" s="138">
        <v>35</v>
      </c>
      <c r="G11" s="9"/>
      <c r="H11" s="9"/>
      <c r="I11" s="9"/>
      <c r="J11" s="9"/>
      <c r="K11" s="11"/>
      <c r="L11" s="11"/>
      <c r="M11" s="11"/>
      <c r="N11" s="8" t="s">
        <v>14</v>
      </c>
      <c r="O11" s="9"/>
      <c r="P11" s="9"/>
      <c r="Q11" s="9"/>
      <c r="R11" s="9"/>
      <c r="S11" s="9"/>
      <c r="T11" s="9"/>
      <c r="U11" s="9"/>
      <c r="V11" s="144" t="s">
        <v>149</v>
      </c>
      <c r="W11" s="145">
        <f>SUM(W8:W10)</f>
        <v>156.1712696766896</v>
      </c>
      <c r="X11" s="146">
        <f>SUM(X8:X10)</f>
        <v>2356.6518993307568</v>
      </c>
      <c r="Y11" s="9"/>
      <c r="Z11" s="9"/>
      <c r="AA11" s="9"/>
    </row>
    <row r="12" spans="1:27" x14ac:dyDescent="0.25">
      <c r="A12" s="12"/>
      <c r="B12" s="11"/>
      <c r="C12" s="105" t="s">
        <v>150</v>
      </c>
      <c r="D12" s="106"/>
      <c r="E12" s="106"/>
      <c r="F12" s="132">
        <v>396</v>
      </c>
      <c r="G12" s="9"/>
      <c r="H12" s="9"/>
      <c r="I12" s="9"/>
      <c r="J12" s="9"/>
      <c r="K12" s="11"/>
      <c r="L12" s="11"/>
      <c r="M12" s="11"/>
      <c r="N12" s="8" t="s">
        <v>14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113" t="s">
        <v>151</v>
      </c>
      <c r="D13" s="114"/>
      <c r="E13" s="114"/>
      <c r="F13" s="138">
        <v>234</v>
      </c>
      <c r="G13" s="9"/>
      <c r="H13" s="9"/>
      <c r="I13" s="9"/>
      <c r="J13" s="9"/>
      <c r="K13" s="11"/>
      <c r="L13" s="11"/>
      <c r="M13" s="11"/>
      <c r="N13" s="8" t="s">
        <v>14</v>
      </c>
      <c r="O13" s="9"/>
      <c r="P13" s="10" t="s">
        <v>109</v>
      </c>
      <c r="Q13" s="9" t="s">
        <v>152</v>
      </c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105" t="s">
        <v>153</v>
      </c>
      <c r="D14" s="106"/>
      <c r="E14" s="106"/>
      <c r="F14" s="139">
        <v>0.91</v>
      </c>
      <c r="G14" s="9"/>
      <c r="H14" s="9"/>
      <c r="I14" s="9"/>
      <c r="J14" s="9"/>
      <c r="K14" s="11"/>
      <c r="L14" s="11"/>
      <c r="M14" s="11"/>
      <c r="N14" s="8" t="s">
        <v>14</v>
      </c>
      <c r="O14" s="9"/>
      <c r="P14" s="10" t="s">
        <v>110</v>
      </c>
      <c r="Q14" s="9" t="str">
        <f>" = start at  (premium: year 1) x " &amp; F10*100 &amp; "%  then decrease by " &amp; F11 &amp; " per year"</f>
        <v xml:space="preserve"> = start at  (premium: year 1) x 65%  then decrease by 35 per year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105" t="s">
        <v>154</v>
      </c>
      <c r="D15" s="106"/>
      <c r="E15" s="106"/>
      <c r="F15" s="139">
        <v>0.82</v>
      </c>
      <c r="G15" s="9"/>
      <c r="H15" s="9"/>
      <c r="I15" s="9"/>
      <c r="J15" s="9"/>
      <c r="K15" s="9"/>
      <c r="L15" s="9"/>
      <c r="M15" s="11"/>
      <c r="N15" s="8" t="s">
        <v>14</v>
      </c>
      <c r="O15" s="9"/>
      <c r="P15" s="10" t="s">
        <v>111</v>
      </c>
      <c r="Q15" s="9" t="s">
        <v>155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113" t="s">
        <v>156</v>
      </c>
      <c r="D16" s="114"/>
      <c r="E16" s="114"/>
      <c r="F16" s="147">
        <v>0</v>
      </c>
      <c r="G16" s="9"/>
      <c r="H16" s="9"/>
      <c r="I16" s="9"/>
      <c r="J16" s="9"/>
      <c r="K16" s="9"/>
      <c r="L16" s="9"/>
      <c r="M16" s="11"/>
      <c r="N16" s="8" t="s">
        <v>14</v>
      </c>
      <c r="O16" s="9"/>
      <c r="P16" s="10" t="s">
        <v>112</v>
      </c>
      <c r="Q16" s="9" t="s">
        <v>152</v>
      </c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3:27" x14ac:dyDescent="0.25">
      <c r="C17" s="113" t="s">
        <v>157</v>
      </c>
      <c r="D17" s="114"/>
      <c r="E17" s="114"/>
      <c r="F17" s="147">
        <v>0.03</v>
      </c>
      <c r="G17" s="9"/>
      <c r="H17" s="9"/>
      <c r="I17" s="9"/>
      <c r="J17" s="9"/>
      <c r="K17" s="9"/>
      <c r="L17" s="9"/>
      <c r="M17" s="11"/>
      <c r="N17" s="8" t="s">
        <v>14</v>
      </c>
      <c r="O17" s="9"/>
      <c r="P17" s="10" t="s">
        <v>113</v>
      </c>
      <c r="Q17" s="9" t="s">
        <v>158</v>
      </c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14</v>
      </c>
      <c r="O18" s="9"/>
      <c r="P18" s="10" t="s">
        <v>114</v>
      </c>
      <c r="Q18" s="9" t="s">
        <v>159</v>
      </c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14</v>
      </c>
      <c r="O19" s="9"/>
      <c r="P19" s="10" t="s">
        <v>115</v>
      </c>
      <c r="Q19" s="9" t="s">
        <v>160</v>
      </c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14</v>
      </c>
      <c r="O20" s="9"/>
      <c r="P20" s="10" t="s">
        <v>116</v>
      </c>
      <c r="Q20" s="9" t="s">
        <v>161</v>
      </c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8" t="s">
        <v>14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8" t="s">
        <v>14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8" t="s">
        <v>14</v>
      </c>
      <c r="O23" s="148" t="s">
        <v>47</v>
      </c>
      <c r="P23" s="9" t="s">
        <v>162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8" t="s">
        <v>14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8" t="s">
        <v>14</v>
      </c>
      <c r="O25" s="9"/>
      <c r="P25" s="10" t="s">
        <v>163</v>
      </c>
      <c r="Q25" s="10" t="s">
        <v>37</v>
      </c>
      <c r="R25" s="9" t="s">
        <v>164</v>
      </c>
      <c r="S25" s="9"/>
      <c r="T25" s="57" t="s">
        <v>38</v>
      </c>
      <c r="U25" s="9" t="s">
        <v>165</v>
      </c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8" t="s">
        <v>14</v>
      </c>
      <c r="O26" s="9"/>
      <c r="P26" s="9"/>
      <c r="Q26" s="10" t="s">
        <v>37</v>
      </c>
      <c r="R26" s="149">
        <f>W11</f>
        <v>156.1712696766896</v>
      </c>
      <c r="S26" s="150"/>
      <c r="T26" s="151" t="s">
        <v>38</v>
      </c>
      <c r="U26" s="149">
        <f>X11</f>
        <v>2356.6518993307568</v>
      </c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14</v>
      </c>
      <c r="O27" s="9"/>
      <c r="P27" s="9"/>
      <c r="Q27" s="10" t="s">
        <v>37</v>
      </c>
      <c r="R27" s="152">
        <f>R26/U26</f>
        <v>6.6268280742284941E-2</v>
      </c>
      <c r="S27" s="34" t="s">
        <v>166</v>
      </c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14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14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14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14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14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3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14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3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14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3:27" x14ac:dyDescent="0.25">
      <c r="N35" s="8" t="s">
        <v>14</v>
      </c>
    </row>
    <row r="36" spans="3:27" x14ac:dyDescent="0.25">
      <c r="N36" s="8" t="s">
        <v>14</v>
      </c>
    </row>
    <row r="37" spans="3:27" x14ac:dyDescent="0.25">
      <c r="N37" s="8" t="s">
        <v>14</v>
      </c>
    </row>
    <row r="38" spans="3:27" x14ac:dyDescent="0.25">
      <c r="N38" s="8" t="s">
        <v>14</v>
      </c>
    </row>
    <row r="39" spans="3:27" x14ac:dyDescent="0.25">
      <c r="N39" s="8" t="s">
        <v>14</v>
      </c>
    </row>
    <row r="40" spans="3:27" x14ac:dyDescent="0.25">
      <c r="N40" s="8" t="s">
        <v>14</v>
      </c>
    </row>
    <row r="41" spans="3:27" x14ac:dyDescent="0.25">
      <c r="N41" s="8" t="s">
        <v>14</v>
      </c>
    </row>
    <row r="42" spans="3:27" x14ac:dyDescent="0.25">
      <c r="N42" s="8" t="s">
        <v>14</v>
      </c>
    </row>
    <row r="43" spans="3:27" x14ac:dyDescent="0.25">
      <c r="N43" s="8" t="s">
        <v>14</v>
      </c>
    </row>
    <row r="44" spans="3:27" x14ac:dyDescent="0.25">
      <c r="N44" s="8" t="s">
        <v>14</v>
      </c>
    </row>
    <row r="45" spans="3:27" x14ac:dyDescent="0.25">
      <c r="N45" s="8" t="s">
        <v>14</v>
      </c>
    </row>
    <row r="46" spans="3:27" x14ac:dyDescent="0.25">
      <c r="N46" s="8" t="s">
        <v>14</v>
      </c>
    </row>
    <row r="47" spans="3:27" x14ac:dyDescent="0.25">
      <c r="N47" s="8" t="s">
        <v>14</v>
      </c>
    </row>
    <row r="48" spans="3:27" x14ac:dyDescent="0.25">
      <c r="N48" s="8" t="s">
        <v>14</v>
      </c>
    </row>
    <row r="49" spans="14:14" x14ac:dyDescent="0.25">
      <c r="N49" s="8" t="s">
        <v>14</v>
      </c>
    </row>
    <row r="50" spans="14:14" x14ac:dyDescent="0.25">
      <c r="N50" s="8" t="s">
        <v>14</v>
      </c>
    </row>
    <row r="51" spans="14:14" x14ac:dyDescent="0.25">
      <c r="N51" s="8" t="s">
        <v>14</v>
      </c>
    </row>
    <row r="52" spans="14:14" x14ac:dyDescent="0.25">
      <c r="N52" s="8" t="s">
        <v>14</v>
      </c>
    </row>
    <row r="53" spans="14:14" x14ac:dyDescent="0.25">
      <c r="N53" s="8" t="s">
        <v>14</v>
      </c>
    </row>
    <row r="54" spans="14:14" x14ac:dyDescent="0.25">
      <c r="N54" s="8" t="s">
        <v>14</v>
      </c>
    </row>
    <row r="55" spans="14:14" x14ac:dyDescent="0.25">
      <c r="N55" s="8" t="s">
        <v>14</v>
      </c>
    </row>
    <row r="56" spans="14:14" x14ac:dyDescent="0.25">
      <c r="N56" s="8" t="s">
        <v>14</v>
      </c>
    </row>
    <row r="57" spans="14:14" x14ac:dyDescent="0.25">
      <c r="N57" s="8" t="s">
        <v>14</v>
      </c>
    </row>
    <row r="58" spans="14:14" x14ac:dyDescent="0.25">
      <c r="N58" s="8" t="s">
        <v>14</v>
      </c>
    </row>
    <row r="59" spans="14:14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W-12-M4</vt:lpstr>
      <vt:lpstr>W-12-ILA</vt:lpstr>
      <vt:lpstr>W-12-LLA</vt:lpstr>
      <vt:lpstr>W-12-LA</vt:lpstr>
      <vt:lpstr>W-13-LVA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2021-02-04T15:34:01Z</dcterms:created>
  <dcterms:modified xsi:type="dcterms:W3CDTF">2021-04-04T23:04:58Z</dcterms:modified>
</cp:coreProperties>
</file>