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15\"/>
    </mc:Choice>
  </mc:AlternateContent>
  <bookViews>
    <workbookView xWindow="0" yWindow="0" windowWidth="24000" windowHeight="9735"/>
  </bookViews>
  <sheets>
    <sheet name="TOC" sheetId="1" r:id="rId1"/>
    <sheet name="W-15-CGL" sheetId="2" r:id="rId2"/>
    <sheet name="W-15-WC" sheetId="3" r:id="rId3"/>
    <sheet name="W-15-C" sheetId="4" r:id="rId4"/>
    <sheet name="W-15-LD" sheetId="5" r:id="rId5"/>
    <sheet name="W-15-RR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6" l="1"/>
  <c r="Y30" i="6"/>
  <c r="X12" i="6"/>
  <c r="S18" i="6"/>
  <c r="W24" i="6"/>
  <c r="W33" i="6"/>
  <c r="U12" i="6"/>
  <c r="R7" i="6"/>
  <c r="Y34" i="6" s="1"/>
  <c r="V9" i="5"/>
  <c r="R6" i="5"/>
  <c r="V8" i="5"/>
  <c r="R7" i="5"/>
  <c r="R8" i="5" s="1"/>
  <c r="V7" i="5"/>
  <c r="X10" i="5"/>
  <c r="R6" i="4"/>
  <c r="V6" i="4"/>
  <c r="R15" i="3"/>
  <c r="V9" i="3"/>
  <c r="T8" i="3"/>
  <c r="S13" i="2"/>
  <c r="V12" i="2"/>
  <c r="S12" i="2"/>
  <c r="V11" i="2"/>
  <c r="S11" i="2"/>
  <c r="V13" i="2"/>
  <c r="Z29" i="2"/>
  <c r="U29" i="2"/>
  <c r="R17" i="2"/>
  <c r="T16" i="5" l="1"/>
  <c r="W34" i="6"/>
  <c r="AA34" i="6" s="1"/>
  <c r="U12" i="2"/>
  <c r="R7" i="4"/>
  <c r="R12" i="4" s="1"/>
  <c r="U18" i="6"/>
  <c r="R5" i="5"/>
  <c r="R9" i="5" s="1"/>
  <c r="Z12" i="6"/>
  <c r="R13" i="6" s="1"/>
  <c r="X18" i="6" s="1"/>
  <c r="R24" i="6"/>
  <c r="R25" i="6" s="1"/>
  <c r="U30" i="6" s="1"/>
  <c r="U11" i="2"/>
  <c r="X29" i="2"/>
  <c r="AA18" i="6"/>
  <c r="Y33" i="6"/>
  <c r="AA33" i="6" s="1"/>
  <c r="R11" i="2"/>
  <c r="T11" i="2" s="1"/>
  <c r="U13" i="2"/>
  <c r="R6" i="3"/>
  <c r="U12" i="4"/>
  <c r="R13" i="4" l="1"/>
  <c r="R8" i="3"/>
  <c r="X8" i="3" s="1"/>
  <c r="R9" i="3" s="1"/>
  <c r="X9" i="3" s="1"/>
  <c r="R5" i="3"/>
  <c r="R19" i="6"/>
  <c r="S30" i="6" s="1"/>
  <c r="R31" i="6" s="1"/>
  <c r="R37" i="6" s="1"/>
  <c r="T5" i="5"/>
  <c r="T6" i="5"/>
  <c r="X6" i="5" s="1"/>
  <c r="W11" i="2"/>
  <c r="R13" i="2"/>
  <c r="T13" i="2" s="1"/>
  <c r="W13" i="2" s="1"/>
  <c r="R12" i="2"/>
  <c r="T12" i="2" s="1"/>
  <c r="W12" i="2" s="1"/>
  <c r="R20" i="3" l="1"/>
  <c r="T9" i="5"/>
  <c r="X9" i="5" s="1"/>
  <c r="T8" i="5"/>
  <c r="X8" i="5" s="1"/>
  <c r="X5" i="5"/>
  <c r="T7" i="5"/>
  <c r="X7" i="5" s="1"/>
  <c r="T14" i="2"/>
  <c r="T23" i="2" s="1"/>
  <c r="W14" i="2"/>
  <c r="T17" i="2" s="1"/>
  <c r="R18" i="2" s="1"/>
  <c r="R23" i="2" s="1"/>
  <c r="X11" i="5" l="1"/>
  <c r="R16" i="5" s="1"/>
  <c r="R17" i="5" s="1"/>
  <c r="R24" i="2"/>
  <c r="S29" i="2" s="1"/>
  <c r="R30" i="2" s="1"/>
</calcChain>
</file>

<file path=xl/sharedStrings.xml><?xml version="1.0" encoding="utf-8"?>
<sst xmlns="http://schemas.openxmlformats.org/spreadsheetml/2006/main" count="743" uniqueCount="230">
  <si>
    <t>Question</t>
  </si>
  <si>
    <t>Sheet</t>
  </si>
  <si>
    <t>Type</t>
  </si>
  <si>
    <t>W-15-CGL</t>
  </si>
  <si>
    <t>Experience Modification Factor for CGL Rating</t>
  </si>
  <si>
    <t>W-15-WC</t>
  </si>
  <si>
    <t>Experience Modification Factor for WC Rating</t>
  </si>
  <si>
    <t>W-15-C</t>
  </si>
  <si>
    <t>Loss-Rated Composite Rating</t>
  </si>
  <si>
    <t>W-15-LD</t>
  </si>
  <si>
    <t>Large Deductible Policies</t>
  </si>
  <si>
    <t>W-15-RR</t>
  </si>
  <si>
    <t>Retrospective Rating</t>
  </si>
  <si>
    <t>Reading:</t>
  </si>
  <si>
    <t>Werner 15: Commercial Ratemaking</t>
  </si>
  <si>
    <t>Return to TOC</t>
  </si>
  <si>
    <t>|</t>
  </si>
  <si>
    <t>Model:</t>
  </si>
  <si>
    <t>Text Example</t>
  </si>
  <si>
    <t>Problem Type:</t>
  </si>
  <si>
    <t>Step 1</t>
  </si>
  <si>
    <t xml:space="preserve"> calculate C, URL, and Ult by completing this table</t>
  </si>
  <si>
    <t>Find</t>
  </si>
  <si>
    <t>Calculate the experience modification factor for a CL policy given the following Policy Year (PY) data.</t>
  </si>
  <si>
    <t>(3)</t>
  </si>
  <si>
    <t>(4)</t>
  </si>
  <si>
    <t>(3) x (4)</t>
  </si>
  <si>
    <t>(6)</t>
  </si>
  <si>
    <t>(7)</t>
  </si>
  <si>
    <t>(5)x(6)x(7)</t>
  </si>
  <si>
    <t>Mar 31</t>
  </si>
  <si>
    <t>Given</t>
  </si>
  <si>
    <t>Reported Losses and ALAE at 3/31/10 Limited by Basic Limits and MSL</t>
  </si>
  <si>
    <t xml:space="preserve">  = RL</t>
  </si>
  <si>
    <t>Expected Unrptd</t>
  </si>
  <si>
    <t>detrd'd</t>
  </si>
  <si>
    <t>Expected Unreported Losses and ALAE at 3/31/10 Limited by Basic Limits and MSL</t>
  </si>
  <si>
    <t>?</t>
  </si>
  <si>
    <t xml:space="preserve">  = URL</t>
  </si>
  <si>
    <t>Subject Loss Costs</t>
  </si>
  <si>
    <t>current</t>
  </si>
  <si>
    <t>expected</t>
  </si>
  <si>
    <t xml:space="preserve">  == &gt; Projected Ultimate Losses and ALAE Limited by Basic Limits and MSL</t>
  </si>
  <si>
    <t xml:space="preserve">  = Ult</t>
  </si>
  <si>
    <t>company</t>
  </si>
  <si>
    <t>detrend</t>
  </si>
  <si>
    <t>B/L loss</t>
  </si>
  <si>
    <t>Company Subject Basic Limit Loss and ALAE Costs</t>
  </si>
  <si>
    <t xml:space="preserve">  = C</t>
  </si>
  <si>
    <t>factors</t>
  </si>
  <si>
    <t>EER</t>
  </si>
  <si>
    <t>% unrptd</t>
  </si>
  <si>
    <t>$ unrptd</t>
  </si>
  <si>
    <t>Actual Experience Ratio</t>
  </si>
  <si>
    <t xml:space="preserve">  = AER</t>
  </si>
  <si>
    <t>PY 20 ending July 1</t>
  </si>
  <si>
    <t>Expected Experience Ratio</t>
  </si>
  <si>
    <t xml:space="preserve">  = EER</t>
  </si>
  <si>
    <t>PY 21 ending July 1</t>
  </si>
  <si>
    <t>Credibility</t>
  </si>
  <si>
    <t xml:space="preserve">  = Z</t>
  </si>
  <si>
    <t>PY 22 ending July 1</t>
  </si>
  <si>
    <t xml:space="preserve">  ==&gt; Experience (Credit)/Debit</t>
  </si>
  <si>
    <t xml:space="preserve">  = CD</t>
  </si>
  <si>
    <t xml:space="preserve">C = </t>
  </si>
  <si>
    <t xml:space="preserve">URL = </t>
  </si>
  <si>
    <t>then</t>
  </si>
  <si>
    <t>Ult</t>
  </si>
  <si>
    <t>=</t>
  </si>
  <si>
    <t>RL</t>
  </si>
  <si>
    <t>+</t>
  </si>
  <si>
    <t>URL</t>
  </si>
  <si>
    <t>Step 2</t>
  </si>
  <si>
    <t xml:space="preserve"> calculate AER</t>
  </si>
  <si>
    <t>AER</t>
  </si>
  <si>
    <t>/</t>
  </si>
  <si>
    <t>C</t>
  </si>
  <si>
    <t>* B/L Loss is Basic Limits Loss</t>
  </si>
  <si>
    <t>Step 3</t>
  </si>
  <si>
    <t xml:space="preserve"> calculate the final experience credit/debit CD</t>
  </si>
  <si>
    <r>
      <t xml:space="preserve">* The </t>
    </r>
    <r>
      <rPr>
        <i/>
        <u/>
        <sz val="11"/>
        <color rgb="FFFF0000"/>
        <rFont val="Calibri"/>
        <family val="2"/>
        <scheme val="minor"/>
      </rPr>
      <t>company subject</t>
    </r>
    <r>
      <rPr>
        <i/>
        <sz val="11"/>
        <color rgb="FFFF0000"/>
        <rFont val="Calibri"/>
        <family val="2"/>
        <scheme val="minor"/>
      </rPr>
      <t xml:space="preserve"> basic limit loss and ALAE costs represents the expected loss and ALAE underlying</t>
    </r>
  </si>
  <si>
    <t>CD</t>
  </si>
  <si>
    <t>(</t>
  </si>
  <si>
    <t>-</t>
  </si>
  <si>
    <t>)</t>
  </si>
  <si>
    <t>x</t>
  </si>
  <si>
    <t>Z</t>
  </si>
  <si>
    <t xml:space="preserve">   the current rating manual rates adjusted to the dollar level of the experience period.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</si>
  <si>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</si>
  <si>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2013.Spring #13</t>
  </si>
  <si>
    <t>Step 1a</t>
  </si>
  <si>
    <r>
      <t xml:space="preserve"> calculate the actual primary &amp; excess losses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experience TOTAL &amp; excess losses</t>
    </r>
  </si>
  <si>
    <t>A(p)</t>
  </si>
  <si>
    <r>
      <t xml:space="preserve"> </t>
    </r>
    <r>
      <rPr>
        <b/>
        <sz val="11"/>
        <color rgb="FF0070C0"/>
        <rFont val="Calibri"/>
        <family val="2"/>
        <scheme val="minor"/>
      </rPr>
      <t>&lt;==</t>
    </r>
    <r>
      <rPr>
        <sz val="11"/>
        <color rgb="FF0070C0"/>
        <rFont val="Calibri"/>
        <family val="2"/>
        <scheme val="minor"/>
      </rPr>
      <t xml:space="preserve"> given</t>
    </r>
  </si>
  <si>
    <t>A(e)</t>
  </si>
  <si>
    <t>Actual</t>
  </si>
  <si>
    <t>Primary</t>
  </si>
  <si>
    <t>Excess</t>
  </si>
  <si>
    <t>E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</si>
  <si>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use expected loss rate</t>
    </r>
  </si>
  <si>
    <t>PY</t>
  </si>
  <si>
    <t>Losses</t>
  </si>
  <si>
    <t>Payroll</t>
  </si>
  <si>
    <t>E(e)</t>
  </si>
  <si>
    <t>( 1.0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</si>
  <si>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use D-ratio</t>
    </r>
  </si>
  <si>
    <t>Step 1b</t>
  </si>
  <si>
    <t xml:space="preserve"> calculate the weighting w</t>
  </si>
  <si>
    <t>Total</t>
  </si>
  <si>
    <t>w</t>
  </si>
  <si>
    <t>Z(e)</t>
  </si>
  <si>
    <t>Z(p)</t>
  </si>
  <si>
    <t>…</t>
  </si>
  <si>
    <r>
      <t xml:space="preserve"> </t>
    </r>
    <r>
      <rPr>
        <b/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weight is given (no calculation necessary)</t>
    </r>
  </si>
  <si>
    <t>D-Ratio</t>
  </si>
  <si>
    <t>Ballast value</t>
  </si>
  <si>
    <t xml:space="preserve">  = B</t>
  </si>
  <si>
    <t xml:space="preserve"> substitute the above values into the "M" formula for the experience modification factor</t>
  </si>
  <si>
    <t>Weighting value</t>
  </si>
  <si>
    <t xml:space="preserve">  = w</t>
  </si>
  <si>
    <t>M</t>
  </si>
  <si>
    <r>
      <t xml:space="preserve">[ A(p)  +  </t>
    </r>
    <r>
      <rPr>
        <sz val="11"/>
        <color rgb="FFFF0000"/>
        <rFont val="Calibri"/>
        <family val="2"/>
        <scheme val="minor"/>
      </rPr>
      <t>w</t>
    </r>
    <r>
      <rPr>
        <sz val="11"/>
        <rFont val="Calibri"/>
        <family val="2"/>
        <scheme val="minor"/>
      </rPr>
      <t xml:space="preserve"> x A(e)  +  </t>
    </r>
    <r>
      <rPr>
        <sz val="11"/>
        <color rgb="FFFF0000"/>
        <rFont val="Calibri"/>
        <family val="2"/>
        <scheme val="minor"/>
      </rPr>
      <t>(1 - w)</t>
    </r>
    <r>
      <rPr>
        <sz val="11"/>
        <rFont val="Calibri"/>
        <family val="2"/>
        <scheme val="minor"/>
      </rPr>
      <t xml:space="preserve"> x E(e)  +  B ]  /  (E + B)</t>
    </r>
  </si>
  <si>
    <r>
      <rPr>
        <b/>
        <i/>
        <sz val="11"/>
        <color rgb="FFFF0000"/>
        <rFont val="Calibri"/>
        <family val="2"/>
        <scheme val="minor"/>
      </rPr>
      <t xml:space="preserve"> 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</si>
  <si>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Note:</t>
  </si>
  <si>
    <t>If we had the manual premium, we could multiply it by the experience modification factor we just</t>
  </si>
  <si>
    <t>calculated to get the final premium.</t>
  </si>
  <si>
    <t>2018.Spring #15</t>
  </si>
  <si>
    <t>Calculate the experience modification factor given the following Policy Year (PY) data.</t>
  </si>
  <si>
    <t>Expected loss rate per 100 of payroll</t>
  </si>
  <si>
    <t xml:space="preserve"> calculate the adjusted premium</t>
  </si>
  <si>
    <t>Calculate the final composite rate given the following information:</t>
  </si>
  <si>
    <t>adjusted premium</t>
  </si>
  <si>
    <t>Trended Ultimate Loss &amp; ALAE</t>
  </si>
  <si>
    <t>Expected Loss &amp; ALAE Ratio</t>
  </si>
  <si>
    <t>(1) Trended Ultimate Loss &amp; ALAE</t>
  </si>
  <si>
    <t>(2) Expected Loss &amp; ALAE Ratio</t>
  </si>
  <si>
    <t>(3) Adjusted Premium</t>
  </si>
  <si>
    <t xml:space="preserve"> calculate the final composite rate</t>
  </si>
  <si>
    <t>(4) Trended Composite Exposure</t>
  </si>
  <si>
    <t xml:space="preserve">  ==&gt; (5) Composite Rate</t>
  </si>
  <si>
    <t>composite rate</t>
  </si>
  <si>
    <t>Trended Composite Exposure</t>
  </si>
  <si>
    <t xml:space="preserve"> calculate the value of the terms required in the numerator of the premium formula</t>
  </si>
  <si>
    <t>Calculate the premium for a large deductible policy given the followig information.</t>
  </si>
  <si>
    <t>insurer loss</t>
  </si>
  <si>
    <t>ALAE</t>
  </si>
  <si>
    <t>per occurrence deductible</t>
  </si>
  <si>
    <t>deductible fee</t>
  </si>
  <si>
    <t>loss elimination ratio for deductible</t>
  </si>
  <si>
    <t>credit risk</t>
  </si>
  <si>
    <t>ALAE / (ground-up loss)</t>
  </si>
  <si>
    <t>risk margin</t>
  </si>
  <si>
    <t>ground-up loss estimate</t>
  </si>
  <si>
    <t>F</t>
  </si>
  <si>
    <t>fixed expenses</t>
  </si>
  <si>
    <t xml:space="preserve">  = F</t>
  </si>
  <si>
    <t xml:space="preserve"> = numerator</t>
  </si>
  <si>
    <t>variable expenses as a % of premium</t>
  </si>
  <si>
    <t xml:space="preserve">  = V</t>
  </si>
  <si>
    <t>U/W profit as a % of premium</t>
  </si>
  <si>
    <t xml:space="preserve">  = Q</t>
  </si>
  <si>
    <t xml:space="preserve"> substitute these terms into the premium formula</t>
  </si>
  <si>
    <t>deductible processing costs as a % of losses below deductible</t>
  </si>
  <si>
    <t>credit risk as a % of losses below deductible</t>
  </si>
  <si>
    <t>premium</t>
  </si>
  <si>
    <t>numerator</t>
  </si>
  <si>
    <t>(1 - V - Q)</t>
  </si>
  <si>
    <t>additional risk margin as a % of excess losses</t>
  </si>
  <si>
    <t xml:space="preserve">  - insurer handles all claims including those below deductible</t>
  </si>
  <si>
    <t xml:space="preserve">  - insurer makes all payments and seeks reimbursement for claims below deductible</t>
  </si>
  <si>
    <t xml:space="preserve">  -  deductible is for loss only</t>
  </si>
  <si>
    <t xml:space="preserve">  -  all ALAE is paid by insurer</t>
  </si>
  <si>
    <t xml:space="preserve"> calculate the standard premium: SP</t>
  </si>
  <si>
    <t>Calculate the WC retrospective premium.</t>
  </si>
  <si>
    <t>SP</t>
  </si>
  <si>
    <t>(manual premium)</t>
  </si>
  <si>
    <t>(experience mod.)</t>
  </si>
  <si>
    <t>(1 + discount/surcharge)</t>
  </si>
  <si>
    <t>computation of retrospective premium:</t>
  </si>
  <si>
    <r>
      <t xml:space="preserve"> </t>
    </r>
    <r>
      <rPr>
        <b/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standarard premium is given (no calculation necessary)</t>
    </r>
  </si>
  <si>
    <t xml:space="preserve">  first: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</si>
  <si>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months after end of policy period</t>
    </r>
  </si>
  <si>
    <t xml:space="preserve">  subsequent:</t>
  </si>
  <si>
    <t>annually</t>
  </si>
  <si>
    <t xml:space="preserve"> calculate the Net Insurance Charge: NIC</t>
  </si>
  <si>
    <t>limited rptd loss @ 18 mths</t>
  </si>
  <si>
    <t>NIC</t>
  </si>
  <si>
    <t>max IC</t>
  </si>
  <si>
    <t>min IC</t>
  </si>
  <si>
    <t>ELR</t>
  </si>
  <si>
    <t>LCF</t>
  </si>
  <si>
    <t>provisions for WC retrospective rating plan</t>
  </si>
  <si>
    <t xml:space="preserve">  abbreviation</t>
  </si>
  <si>
    <t>(1) Minimum retrospective premium ratio (negotiated)</t>
  </si>
  <si>
    <t xml:space="preserve">  min retro ratio</t>
  </si>
  <si>
    <t>(2) Maximum retrospective premium ratio (negotiated)</t>
  </si>
  <si>
    <t xml:space="preserve">  max retro ratio</t>
  </si>
  <si>
    <t>Step 1c</t>
  </si>
  <si>
    <t xml:space="preserve"> calculate the basic premium: BP</t>
  </si>
  <si>
    <t>(3) Loss Conversion Factor (negotiated)</t>
  </si>
  <si>
    <t xml:space="preserve">  LCF</t>
  </si>
  <si>
    <t>(4) Per Accident Loss Limitation (negotiated)</t>
  </si>
  <si>
    <t>LL</t>
  </si>
  <si>
    <t>BP</t>
  </si>
  <si>
    <t>EA</t>
  </si>
  <si>
    <t>ELR x (LCF - 1.0)</t>
  </si>
  <si>
    <t>(5) Expense Allowance (excludes tax multiplier)</t>
  </si>
  <si>
    <t xml:space="preserve">  EA</t>
  </si>
  <si>
    <t>(6) Expected Loss Ratio</t>
  </si>
  <si>
    <t xml:space="preserve">  ELR</t>
  </si>
  <si>
    <t>(7) Tax Multiplier</t>
  </si>
  <si>
    <t xml:space="preserve">  TM</t>
  </si>
  <si>
    <t>(8) Standard Premium</t>
  </si>
  <si>
    <t xml:space="preserve"> calculate the converted losses</t>
  </si>
  <si>
    <t>(9) Insurance Charge for Maximum Premium</t>
  </si>
  <si>
    <t xml:space="preserve">  min IC</t>
  </si>
  <si>
    <t>(10) Insurance Savings for Minimum Premium</t>
  </si>
  <si>
    <t xml:space="preserve">  max IC</t>
  </si>
  <si>
    <t>converted losses</t>
  </si>
  <si>
    <t>(limited reported losses @ 18 months)</t>
  </si>
  <si>
    <t xml:space="preserve"> calculate the retrospective premium: RP</t>
  </si>
  <si>
    <t>preliminary RP</t>
  </si>
  <si>
    <t>Tax Multiplier</t>
  </si>
  <si>
    <t>min RP</t>
  </si>
  <si>
    <t>min retro ratio</t>
  </si>
  <si>
    <t>max RP</t>
  </si>
  <si>
    <t>max retro ratio</t>
  </si>
  <si>
    <t>final RP</t>
  </si>
  <si>
    <t>apply (min RP) &amp; (max RP) as lower/upper bounds to preliminary RP</t>
  </si>
  <si>
    <t>Exam 5: Pricing - Chapter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</si>
</sst>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%"/>
    <numFmt numFmtId="167" formatCode="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0" fillId="8" borderId="0" xfId="0" applyFont="1" applyFill="1"/>
    <xf numFmtId="0" fontId="0" fillId="8" borderId="0" xfId="0" applyFont="1" applyFill="1" applyBorder="1"/>
    <xf numFmtId="0" fontId="7" fillId="8" borderId="2" xfId="0" applyFont="1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7" fillId="0" borderId="0" xfId="0" applyFont="1"/>
    <xf numFmtId="0" fontId="0" fillId="0" borderId="0" xfId="0" applyFont="1"/>
    <xf numFmtId="0" fontId="9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quotePrefix="1" applyNumberFormat="1" applyFont="1" applyAlignment="1">
      <alignment horizontal="right"/>
    </xf>
    <xf numFmtId="3" fontId="0" fillId="0" borderId="0" xfId="0" applyNumberFormat="1"/>
    <xf numFmtId="3" fontId="7" fillId="0" borderId="0" xfId="0" applyNumberFormat="1" applyFont="1"/>
    <xf numFmtId="0" fontId="11" fillId="0" borderId="0" xfId="0" quotePrefix="1" applyFont="1" applyAlignment="1">
      <alignment horizontal="center"/>
    </xf>
    <xf numFmtId="0" fontId="12" fillId="0" borderId="0" xfId="0" quotePrefix="1" applyFont="1" applyAlignment="1">
      <alignment horizontal="center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 applyAlignment="1">
      <alignment horizontal="center"/>
    </xf>
    <xf numFmtId="0" fontId="0" fillId="0" borderId="6" xfId="0" applyFont="1" applyBorder="1"/>
    <xf numFmtId="3" fontId="0" fillId="0" borderId="5" xfId="0" applyNumberFormat="1" applyFont="1" applyBorder="1"/>
    <xf numFmtId="3" fontId="0" fillId="0" borderId="5" xfId="0" quotePrefix="1" applyNumberFormat="1" applyFont="1" applyBorder="1" applyAlignment="1">
      <alignment horizontal="center"/>
    </xf>
    <xf numFmtId="3" fontId="0" fillId="0" borderId="6" xfId="0" applyNumberFormat="1" applyFont="1" applyBorder="1"/>
    <xf numFmtId="3" fontId="0" fillId="9" borderId="4" xfId="0" applyNumberFormat="1" applyFont="1" applyFill="1" applyBorder="1"/>
    <xf numFmtId="3" fontId="7" fillId="0" borderId="7" xfId="0" applyNumberFormat="1" applyFont="1" applyBorder="1"/>
    <xf numFmtId="3" fontId="0" fillId="0" borderId="8" xfId="0" applyNumberFormat="1" applyFont="1" applyBorder="1"/>
    <xf numFmtId="3" fontId="0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0" fillId="0" borderId="0" xfId="0" applyNumberFormat="1" applyFont="1" applyBorder="1"/>
    <xf numFmtId="1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0" fillId="0" borderId="7" xfId="0" applyNumberFormat="1" applyFont="1" applyBorder="1"/>
    <xf numFmtId="3" fontId="3" fillId="3" borderId="8" xfId="3" applyNumberFormat="1" applyBorder="1" applyAlignment="1">
      <alignment horizontal="center"/>
    </xf>
    <xf numFmtId="3" fontId="6" fillId="0" borderId="0" xfId="0" applyNumberFormat="1" applyFont="1"/>
    <xf numFmtId="3" fontId="11" fillId="0" borderId="9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3" fontId="3" fillId="3" borderId="12" xfId="3" applyNumberFormat="1" applyBorder="1" applyAlignment="1">
      <alignment horizontal="center"/>
    </xf>
    <xf numFmtId="3" fontId="6" fillId="0" borderId="10" xfId="0" applyNumberFormat="1" applyFont="1" applyBorder="1"/>
    <xf numFmtId="3" fontId="0" fillId="0" borderId="13" xfId="0" applyNumberFormat="1" applyFont="1" applyBorder="1"/>
    <xf numFmtId="3" fontId="0" fillId="0" borderId="14" xfId="0" applyNumberFormat="1" applyFont="1" applyBorder="1"/>
    <xf numFmtId="3" fontId="0" fillId="0" borderId="2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0" fillId="0" borderId="2" xfId="0" applyNumberFormat="1" applyFont="1" applyBorder="1"/>
    <xf numFmtId="3" fontId="3" fillId="3" borderId="14" xfId="3" applyNumberFormat="1" applyBorder="1" applyAlignment="1">
      <alignment horizontal="center"/>
    </xf>
    <xf numFmtId="3" fontId="6" fillId="0" borderId="13" xfId="0" applyNumberFormat="1" applyFont="1" applyBorder="1"/>
    <xf numFmtId="164" fontId="0" fillId="0" borderId="0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0" fillId="0" borderId="0" xfId="0" quotePrefix="1" applyNumberFormat="1" applyFont="1" applyAlignment="1">
      <alignment horizontal="center"/>
    </xf>
    <xf numFmtId="164" fontId="0" fillId="9" borderId="8" xfId="0" applyNumberFormat="1" applyFont="1" applyFill="1" applyBorder="1"/>
    <xf numFmtId="0" fontId="0" fillId="0" borderId="8" xfId="0" applyFont="1" applyBorder="1"/>
    <xf numFmtId="3" fontId="0" fillId="0" borderId="16" xfId="0" applyNumberFormat="1" applyFont="1" applyBorder="1"/>
    <xf numFmtId="3" fontId="0" fillId="0" borderId="17" xfId="0" applyNumberFormat="1" applyFont="1" applyBorder="1"/>
    <xf numFmtId="3" fontId="0" fillId="0" borderId="18" xfId="0" applyNumberFormat="1" applyFont="1" applyBorder="1"/>
    <xf numFmtId="164" fontId="0" fillId="9" borderId="18" xfId="0" applyNumberFormat="1" applyFont="1" applyFill="1" applyBorder="1"/>
    <xf numFmtId="164" fontId="0" fillId="0" borderId="2" xfId="0" applyNumberFormat="1" applyFont="1" applyBorder="1" applyAlignment="1">
      <alignment horizontal="center"/>
    </xf>
    <xf numFmtId="3" fontId="11" fillId="0" borderId="15" xfId="0" applyNumberFormat="1" applyFont="1" applyBorder="1"/>
    <xf numFmtId="3" fontId="7" fillId="0" borderId="13" xfId="0" applyNumberFormat="1" applyFont="1" applyBorder="1"/>
    <xf numFmtId="3" fontId="6" fillId="0" borderId="0" xfId="0" applyNumberFormat="1" applyFont="1" applyAlignment="1">
      <alignment horizontal="right"/>
    </xf>
    <xf numFmtId="3" fontId="4" fillId="4" borderId="0" xfId="4" applyNumberFormat="1"/>
    <xf numFmtId="3" fontId="1" fillId="7" borderId="0" xfId="7" applyNumberFormat="1"/>
    <xf numFmtId="3" fontId="6" fillId="0" borderId="0" xfId="0" applyNumberFormat="1" applyFont="1" applyAlignment="1">
      <alignment horizontal="center"/>
    </xf>
    <xf numFmtId="3" fontId="0" fillId="0" borderId="4" xfId="0" quotePrefix="1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3" fontId="5" fillId="5" borderId="0" xfId="5" applyNumberFormat="1" applyBorder="1"/>
    <xf numFmtId="3" fontId="0" fillId="0" borderId="8" xfId="0" applyNumberFormat="1" applyFont="1" applyBorder="1" applyAlignment="1">
      <alignment horizontal="center"/>
    </xf>
    <xf numFmtId="3" fontId="1" fillId="6" borderId="0" xfId="6" applyNumberFormat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9" fillId="0" borderId="0" xfId="0" applyNumberFormat="1" applyFont="1"/>
    <xf numFmtId="164" fontId="0" fillId="0" borderId="8" xfId="0" applyNumberFormat="1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1" fillId="6" borderId="0" xfId="6" applyNumberFormat="1" applyAlignment="1">
      <alignment horizontal="center"/>
    </xf>
    <xf numFmtId="3" fontId="2" fillId="2" borderId="0" xfId="2" applyNumberFormat="1" applyAlignment="1">
      <alignment horizontal="center"/>
    </xf>
    <xf numFmtId="3" fontId="13" fillId="0" borderId="0" xfId="0" applyNumberFormat="1" applyFont="1" applyFill="1" applyBorder="1"/>
    <xf numFmtId="0" fontId="9" fillId="0" borderId="0" xfId="0" applyFont="1" applyAlignment="1"/>
    <xf numFmtId="3" fontId="9" fillId="0" borderId="0" xfId="0" applyNumberFormat="1" applyFont="1" applyFill="1" applyBorder="1"/>
    <xf numFmtId="164" fontId="0" fillId="0" borderId="0" xfId="0" applyNumberFormat="1" applyFont="1" applyAlignment="1">
      <alignment horizontal="center"/>
    </xf>
    <xf numFmtId="10" fontId="2" fillId="2" borderId="0" xfId="2" applyNumberFormat="1" applyAlignment="1">
      <alignment horizontal="center"/>
    </xf>
    <xf numFmtId="3" fontId="17" fillId="0" borderId="0" xfId="0" applyNumberFormat="1" applyFont="1"/>
    <xf numFmtId="3" fontId="11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right"/>
    </xf>
    <xf numFmtId="3" fontId="0" fillId="0" borderId="4" xfId="0" applyNumberFormat="1" applyFont="1" applyBorder="1" applyAlignment="1">
      <alignment horizontal="right"/>
    </xf>
    <xf numFmtId="1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4" fontId="18" fillId="0" borderId="0" xfId="0" applyNumberFormat="1" applyFont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center"/>
    </xf>
    <xf numFmtId="3" fontId="0" fillId="9" borderId="0" xfId="0" applyNumberFormat="1" applyFont="1" applyFill="1" applyBorder="1"/>
    <xf numFmtId="3" fontId="0" fillId="9" borderId="8" xfId="0" applyNumberFormat="1" applyFont="1" applyFill="1" applyBorder="1"/>
    <xf numFmtId="1" fontId="0" fillId="0" borderId="15" xfId="0" applyNumberFormat="1" applyFont="1" applyBorder="1" applyAlignment="1">
      <alignment horizontal="center"/>
    </xf>
    <xf numFmtId="3" fontId="0" fillId="9" borderId="2" xfId="0" applyNumberFormat="1" applyFont="1" applyFill="1" applyBorder="1"/>
    <xf numFmtId="3" fontId="0" fillId="9" borderId="14" xfId="0" applyNumberFormat="1" applyFont="1" applyFill="1" applyBorder="1"/>
    <xf numFmtId="3" fontId="0" fillId="0" borderId="19" xfId="0" applyNumberFormat="1" applyFont="1" applyBorder="1" applyAlignment="1">
      <alignment horizontal="center"/>
    </xf>
    <xf numFmtId="3" fontId="17" fillId="0" borderId="11" xfId="0" applyNumberFormat="1" applyFont="1" applyBorder="1"/>
    <xf numFmtId="4" fontId="18" fillId="9" borderId="4" xfId="0" applyNumberFormat="1" applyFont="1" applyFill="1" applyBorder="1"/>
    <xf numFmtId="4" fontId="0" fillId="0" borderId="0" xfId="0" applyNumberFormat="1" applyFont="1" applyAlignment="1">
      <alignment horizontal="center"/>
    </xf>
    <xf numFmtId="4" fontId="18" fillId="9" borderId="8" xfId="0" applyNumberFormat="1" applyFont="1" applyFill="1" applyBorder="1"/>
    <xf numFmtId="4" fontId="0" fillId="9" borderId="14" xfId="0" applyNumberFormat="1" applyFont="1" applyFill="1" applyBorder="1"/>
    <xf numFmtId="3" fontId="12" fillId="0" borderId="0" xfId="0" applyNumberFormat="1" applyFont="1"/>
    <xf numFmtId="165" fontId="2" fillId="2" borderId="0" xfId="2" applyNumberFormat="1" applyAlignment="1">
      <alignment horizontal="center"/>
    </xf>
    <xf numFmtId="3" fontId="13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left"/>
    </xf>
    <xf numFmtId="9" fontId="0" fillId="0" borderId="0" xfId="1" applyFont="1" applyAlignment="1">
      <alignment horizontal="left"/>
    </xf>
    <xf numFmtId="9" fontId="0" fillId="9" borderId="8" xfId="1" applyFont="1" applyFill="1" applyBorder="1"/>
    <xf numFmtId="4" fontId="2" fillId="2" borderId="0" xfId="2" applyNumberFormat="1" applyAlignment="1">
      <alignment horizontal="left"/>
    </xf>
    <xf numFmtId="166" fontId="0" fillId="0" borderId="0" xfId="1" applyNumberFormat="1" applyFont="1"/>
    <xf numFmtId="4" fontId="4" fillId="4" borderId="0" xfId="4" applyNumberFormat="1" applyAlignment="1">
      <alignment horizontal="left"/>
    </xf>
    <xf numFmtId="9" fontId="0" fillId="0" borderId="0" xfId="1" applyFont="1" applyAlignment="1">
      <alignment horizontal="center"/>
    </xf>
    <xf numFmtId="3" fontId="4" fillId="4" borderId="5" xfId="4" applyNumberFormat="1" applyBorder="1"/>
    <xf numFmtId="9" fontId="0" fillId="9" borderId="14" xfId="1" applyFont="1" applyFill="1" applyBorder="1"/>
    <xf numFmtId="2" fontId="0" fillId="0" borderId="0" xfId="1" applyNumberFormat="1" applyFont="1" applyAlignment="1">
      <alignment horizontal="center"/>
    </xf>
    <xf numFmtId="3" fontId="2" fillId="2" borderId="0" xfId="2" applyNumberFormat="1"/>
    <xf numFmtId="3" fontId="0" fillId="0" borderId="0" xfId="0" quotePrefix="1" applyNumberFormat="1" applyFont="1"/>
    <xf numFmtId="9" fontId="0" fillId="0" borderId="0" xfId="1" applyFont="1"/>
    <xf numFmtId="0" fontId="4" fillId="4" borderId="0" xfId="4"/>
    <xf numFmtId="3" fontId="7" fillId="0" borderId="10" xfId="0" applyNumberFormat="1" applyFont="1" applyBorder="1"/>
    <xf numFmtId="3" fontId="0" fillId="0" borderId="4" xfId="0" applyNumberFormat="1" applyFont="1" applyBorder="1" applyAlignment="1">
      <alignment horizontal="center"/>
    </xf>
    <xf numFmtId="3" fontId="0" fillId="9" borderId="8" xfId="0" applyNumberFormat="1" applyFont="1" applyFill="1" applyBorder="1" applyAlignment="1">
      <alignment horizontal="center"/>
    </xf>
    <xf numFmtId="3" fontId="0" fillId="9" borderId="14" xfId="0" applyNumberFormat="1" applyFont="1" applyFill="1" applyBorder="1" applyAlignment="1">
      <alignment horizontal="center"/>
    </xf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9" borderId="12" xfId="0" applyNumberFormat="1" applyFont="1" applyFill="1" applyBorder="1"/>
    <xf numFmtId="3" fontId="13" fillId="0" borderId="0" xfId="0" applyNumberFormat="1" applyFont="1" applyAlignment="1">
      <alignment horizontal="center"/>
    </xf>
    <xf numFmtId="9" fontId="0" fillId="0" borderId="12" xfId="1" applyFont="1" applyBorder="1"/>
    <xf numFmtId="3" fontId="0" fillId="0" borderId="2" xfId="0" applyNumberFormat="1" applyBorder="1"/>
    <xf numFmtId="167" fontId="0" fillId="0" borderId="0" xfId="0" applyNumberFormat="1" applyFont="1" applyAlignment="1">
      <alignment horizontal="center"/>
    </xf>
    <xf numFmtId="9" fontId="0" fillId="9" borderId="4" xfId="1" applyFont="1" applyFill="1" applyBorder="1"/>
    <xf numFmtId="4" fontId="0" fillId="0" borderId="0" xfId="0" applyNumberFormat="1" applyFont="1"/>
    <xf numFmtId="3" fontId="1" fillId="6" borderId="0" xfId="6" applyNumberFormat="1"/>
    <xf numFmtId="4" fontId="0" fillId="9" borderId="4" xfId="0" applyNumberFormat="1" applyFont="1" applyFill="1" applyBorder="1"/>
    <xf numFmtId="3" fontId="1" fillId="6" borderId="0" xfId="6" applyNumberFormat="1" applyAlignment="1">
      <alignment horizontal="right"/>
    </xf>
    <xf numFmtId="3" fontId="4" fillId="4" borderId="0" xfId="4" applyNumberFormat="1" applyAlignment="1">
      <alignment horizontal="center"/>
    </xf>
    <xf numFmtId="3" fontId="16" fillId="0" borderId="0" xfId="0" applyNumberFormat="1" applyFont="1"/>
    <xf numFmtId="3" fontId="16" fillId="0" borderId="0" xfId="0" applyNumberFormat="1" applyFont="1" applyAlignment="1">
      <alignment horizontal="center"/>
    </xf>
    <xf numFmtId="3" fontId="2" fillId="2" borderId="0" xfId="2" applyNumberFormat="1" applyAlignment="1">
      <alignment horizontal="left"/>
    </xf>
    <xf numFmtId="167" fontId="11" fillId="0" borderId="0" xfId="0" applyNumberFormat="1" applyFont="1" applyAlignment="1">
      <alignment horizontal="center"/>
    </xf>
    <xf numFmtId="0" fontId="10" fillId="8" borderId="0" xfId="8" applyFill="1" applyAlignment="1">
      <alignment horizontal="center"/>
    </xf>
    <xf numFmtId="0" fontId="0" fillId="8" borderId="0" xfId="0" applyFont="1" applyFill="1" applyBorder="1" applyAlignment="1">
      <alignment horizontal="left"/>
    </xf>
    <xf numFmtId="0" fontId="0" fillId="8" borderId="0" xfId="0" applyFont="1" applyFill="1" applyAlignment="1">
      <alignment horizontal="left"/>
    </xf>
    <xf numFmtId="0" fontId="8" fillId="8" borderId="0" xfId="0" applyFont="1" applyFill="1" applyAlignment="1">
      <alignment horizontal="center"/>
    </xf>
    <xf numFmtId="0" fontId="10" fillId="0" borderId="0" xfId="8" applyAlignment="1">
      <alignment horizontal="right"/>
    </xf>
  </cellXfs>
  <cellStyles count="9">
    <cellStyle name="40% - Accent1" xfId="6" builtinId="31"/>
    <cellStyle name="40% - Accent2" xfId="7" builtinId="35"/>
    <cellStyle name="Bad" xfId="3" builtinId="27"/>
    <cellStyle name="Calculation" xfId="5" builtinId="22"/>
    <cellStyle name="Good" xfId="2" builtinId="26"/>
    <cellStyle name="Hyperlink" xfId="8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1115272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64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0.5703125" style="1" customWidth="1"/>
    <col min="2" max="2" width="22.7109375" style="147" customWidth="1"/>
    <col min="3" max="3" width="58.28515625" style="2" bestFit="1" customWidth="1"/>
    <col min="4" max="16384" width="9.140625" style="1"/>
  </cols>
  <sheetData>
    <row r="5" spans="1:3" x14ac:dyDescent="0.25">
      <c r="A5" s="148" t="s">
        <v>229</v>
      </c>
      <c r="B5" s="148"/>
      <c r="C5" s="148"/>
    </row>
    <row r="6" spans="1:3" ht="21" customHeight="1" x14ac:dyDescent="0.25">
      <c r="A6" s="148"/>
      <c r="B6" s="148"/>
      <c r="C6" s="148"/>
    </row>
    <row r="8" spans="1:3" x14ac:dyDescent="0.25">
      <c r="A8" s="2"/>
      <c r="B8" s="146"/>
    </row>
    <row r="9" spans="1:3" x14ac:dyDescent="0.25">
      <c r="A9" s="3" t="s">
        <v>0</v>
      </c>
      <c r="B9" s="3" t="s">
        <v>1</v>
      </c>
      <c r="C9" s="3" t="s">
        <v>2</v>
      </c>
    </row>
    <row r="10" spans="1:3" x14ac:dyDescent="0.25">
      <c r="A10" s="145">
        <v>1</v>
      </c>
      <c r="B10" s="146" t="s">
        <v>3</v>
      </c>
      <c r="C10" s="2" t="s">
        <v>4</v>
      </c>
    </row>
    <row r="11" spans="1:3" x14ac:dyDescent="0.25">
      <c r="A11" s="145">
        <v>2</v>
      </c>
      <c r="B11" s="146" t="s">
        <v>5</v>
      </c>
      <c r="C11" s="2" t="s">
        <v>6</v>
      </c>
    </row>
    <row r="12" spans="1:3" x14ac:dyDescent="0.25">
      <c r="A12" s="145">
        <v>3</v>
      </c>
      <c r="B12" s="146" t="s">
        <v>7</v>
      </c>
      <c r="C12" s="2" t="s">
        <v>8</v>
      </c>
    </row>
    <row r="13" spans="1:3" x14ac:dyDescent="0.25">
      <c r="A13" s="145">
        <v>4</v>
      </c>
      <c r="B13" s="146" t="s">
        <v>9</v>
      </c>
      <c r="C13" s="2" t="s">
        <v>10</v>
      </c>
    </row>
    <row r="14" spans="1:3" x14ac:dyDescent="0.25">
      <c r="A14" s="145">
        <v>5</v>
      </c>
      <c r="B14" s="146" t="s">
        <v>11</v>
      </c>
      <c r="C14" s="2" t="s">
        <v>12</v>
      </c>
    </row>
    <row r="15" spans="1:3" s="2" customFormat="1" x14ac:dyDescent="0.25">
      <c r="A15" s="4"/>
      <c r="B15" s="146"/>
    </row>
    <row r="16" spans="1:3" s="2" customFormat="1" x14ac:dyDescent="0.25">
      <c r="A16" s="4"/>
      <c r="B16" s="146"/>
    </row>
    <row r="17" spans="1:2" s="2" customFormat="1" x14ac:dyDescent="0.25">
      <c r="A17" s="4"/>
      <c r="B17" s="146"/>
    </row>
    <row r="18" spans="1:2" s="2" customFormat="1" x14ac:dyDescent="0.25">
      <c r="A18" s="4"/>
      <c r="B18" s="146"/>
    </row>
    <row r="19" spans="1:2" s="2" customFormat="1" x14ac:dyDescent="0.25">
      <c r="A19" s="4"/>
      <c r="B19" s="146"/>
    </row>
    <row r="20" spans="1:2" s="2" customFormat="1" x14ac:dyDescent="0.25">
      <c r="A20" s="4"/>
      <c r="B20" s="146"/>
    </row>
    <row r="22" spans="1:2" s="2" customFormat="1" x14ac:dyDescent="0.25">
      <c r="A22" s="4"/>
      <c r="B22" s="147"/>
    </row>
    <row r="23" spans="1:2" s="2" customFormat="1" x14ac:dyDescent="0.25">
      <c r="A23" s="4"/>
      <c r="B23" s="147"/>
    </row>
    <row r="24" spans="1:2" s="2" customFormat="1" x14ac:dyDescent="0.25">
      <c r="A24" s="4"/>
      <c r="B24" s="147"/>
    </row>
    <row r="25" spans="1:2" s="2" customFormat="1" x14ac:dyDescent="0.25">
      <c r="A25" s="4"/>
      <c r="B25" s="147"/>
    </row>
    <row r="26" spans="1:2" s="2" customFormat="1" x14ac:dyDescent="0.25">
      <c r="A26" s="4"/>
      <c r="B26" s="147"/>
    </row>
    <row r="27" spans="1:2" s="2" customFormat="1" x14ac:dyDescent="0.25">
      <c r="A27" s="4"/>
      <c r="B27" s="147"/>
    </row>
    <row r="28" spans="1:2" s="2" customFormat="1" x14ac:dyDescent="0.25">
      <c r="A28" s="4"/>
      <c r="B28" s="147"/>
    </row>
    <row r="29" spans="1:2" s="2" customFormat="1" x14ac:dyDescent="0.25">
      <c r="A29" s="4"/>
      <c r="B29" s="147"/>
    </row>
    <row r="30" spans="1:2" s="2" customFormat="1" x14ac:dyDescent="0.25">
      <c r="A30" s="4"/>
      <c r="B30" s="147"/>
    </row>
    <row r="31" spans="1:2" x14ac:dyDescent="0.25">
      <c r="A31" s="4"/>
    </row>
    <row r="32" spans="1:2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</sheetData>
  <mergeCells count="1">
    <mergeCell ref="A5:C6"/>
  </mergeCells>
  <hyperlinks>
    <hyperlink ref="A10" location="'W-15-CGL'!A1" display="'W-15-CGL'!A1"/>
    <hyperlink ref="A11" location="'W-15-WC'!A1" display="'W-15-WC'!A1"/>
    <hyperlink ref="A12" location="'W-15-C'!A1" display="'W-15-C'!A1"/>
    <hyperlink ref="A13" location="'W-15-LD'!A1" display="'W-15-LD'!A1"/>
    <hyperlink ref="A14" location="'W-15-RR'!A1" display="'W-15-RR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.28515625" style="6" customWidth="1"/>
    <col min="2" max="2" width="4.7109375" style="6" customWidth="1"/>
    <col min="3" max="8" width="9.140625" style="6" customWidth="1"/>
    <col min="9" max="9" width="9.140625" style="6"/>
    <col min="10" max="22" width="9.140625" style="6" customWidth="1"/>
    <col min="23" max="23" width="9.710937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13</v>
      </c>
      <c r="C1" t="s">
        <v>14</v>
      </c>
      <c r="D1" s="7"/>
      <c r="E1" s="7"/>
      <c r="L1" s="149" t="s">
        <v>15</v>
      </c>
      <c r="M1" s="149"/>
      <c r="N1" s="8" t="s">
        <v>16</v>
      </c>
      <c r="AA1" s="10"/>
    </row>
    <row r="2" spans="1:27" x14ac:dyDescent="0.25">
      <c r="A2" s="5" t="s">
        <v>17</v>
      </c>
      <c r="C2" s="6" t="s">
        <v>89</v>
      </c>
      <c r="N2" s="8" t="s">
        <v>16</v>
      </c>
      <c r="AA2" s="10"/>
    </row>
    <row r="3" spans="1:27" x14ac:dyDescent="0.25">
      <c r="A3" s="5" t="s">
        <v>19</v>
      </c>
      <c r="C3" s="6" t="s">
        <v>4</v>
      </c>
      <c r="N3" s="8" t="s">
        <v>16</v>
      </c>
      <c r="O3" s="9" t="s">
        <v>20</v>
      </c>
      <c r="P3" s="6" t="s">
        <v>21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16</v>
      </c>
      <c r="X4" s="12"/>
      <c r="Y4" s="11"/>
      <c r="AA4" s="10"/>
    </row>
    <row r="5" spans="1:27" x14ac:dyDescent="0.25">
      <c r="A5" s="14" t="s">
        <v>22</v>
      </c>
      <c r="C5" s="10" t="s">
        <v>23</v>
      </c>
      <c r="D5" s="10"/>
      <c r="E5" s="10"/>
      <c r="F5" s="10"/>
      <c r="G5" s="10"/>
      <c r="H5" s="10"/>
      <c r="I5" s="10"/>
      <c r="J5" s="10"/>
      <c r="K5" s="10"/>
      <c r="L5" s="10"/>
      <c r="M5" s="13"/>
      <c r="N5" s="8" t="s">
        <v>16</v>
      </c>
      <c r="O5" s="10"/>
      <c r="R5" s="15" t="s">
        <v>24</v>
      </c>
      <c r="S5" s="15" t="s">
        <v>25</v>
      </c>
      <c r="T5" s="16" t="s">
        <v>26</v>
      </c>
      <c r="U5" s="15" t="s">
        <v>27</v>
      </c>
      <c r="V5" s="15" t="s">
        <v>28</v>
      </c>
      <c r="W5" s="10" t="s">
        <v>29</v>
      </c>
      <c r="X5" s="12"/>
      <c r="Y5" s="11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  <c r="N6" s="8" t="s">
        <v>16</v>
      </c>
      <c r="O6" s="10"/>
      <c r="P6" s="17"/>
      <c r="Q6" s="18"/>
      <c r="R6" s="19"/>
      <c r="S6" s="19"/>
      <c r="T6" s="20"/>
      <c r="U6" s="21"/>
      <c r="V6" s="22" t="s">
        <v>30</v>
      </c>
      <c r="W6" s="23"/>
      <c r="X6" s="12"/>
      <c r="Y6" s="11"/>
      <c r="Z6" s="10"/>
      <c r="AA6" s="10"/>
    </row>
    <row r="7" spans="1:27" x14ac:dyDescent="0.25">
      <c r="A7" s="5" t="s">
        <v>31</v>
      </c>
      <c r="C7" s="17" t="s">
        <v>32</v>
      </c>
      <c r="D7" s="21"/>
      <c r="E7" s="21"/>
      <c r="F7" s="21"/>
      <c r="G7" s="21"/>
      <c r="H7" s="21"/>
      <c r="I7" s="21"/>
      <c r="J7" s="18"/>
      <c r="K7" s="24">
        <v>272000</v>
      </c>
      <c r="L7" s="10" t="s">
        <v>33</v>
      </c>
      <c r="M7" s="13"/>
      <c r="N7" s="8" t="s">
        <v>16</v>
      </c>
      <c r="O7" s="10"/>
      <c r="P7" s="25" t="s">
        <v>34</v>
      </c>
      <c r="Q7" s="26"/>
      <c r="R7" s="27"/>
      <c r="S7" s="27"/>
      <c r="T7" s="28" t="s">
        <v>35</v>
      </c>
      <c r="U7" s="29"/>
      <c r="V7" s="30">
        <v>2023</v>
      </c>
      <c r="W7" s="31"/>
      <c r="X7" s="12"/>
      <c r="Y7" s="11"/>
      <c r="AA7" s="10"/>
    </row>
    <row r="8" spans="1:27" x14ac:dyDescent="0.25">
      <c r="A8" s="14"/>
      <c r="B8" s="13"/>
      <c r="C8" s="32" t="s">
        <v>36</v>
      </c>
      <c r="D8" s="29"/>
      <c r="E8" s="29"/>
      <c r="F8" s="29"/>
      <c r="G8" s="29"/>
      <c r="H8" s="29"/>
      <c r="I8" s="29"/>
      <c r="J8" s="26"/>
      <c r="K8" s="33" t="s">
        <v>37</v>
      </c>
      <c r="L8" s="34" t="s">
        <v>38</v>
      </c>
      <c r="M8" s="13"/>
      <c r="N8" s="8" t="s">
        <v>16</v>
      </c>
      <c r="O8" s="10"/>
      <c r="P8" s="25" t="s">
        <v>39</v>
      </c>
      <c r="Q8" s="26"/>
      <c r="R8" s="27" t="s">
        <v>40</v>
      </c>
      <c r="S8" s="27"/>
      <c r="T8" s="28" t="s">
        <v>40</v>
      </c>
      <c r="U8" s="29"/>
      <c r="V8" s="27" t="s">
        <v>41</v>
      </c>
      <c r="W8" s="35" t="s">
        <v>41</v>
      </c>
      <c r="X8" s="12"/>
      <c r="Y8" s="11"/>
      <c r="AA8" s="10"/>
    </row>
    <row r="9" spans="1:27" x14ac:dyDescent="0.25">
      <c r="A9" s="13"/>
      <c r="B9" s="13"/>
      <c r="C9" s="36" t="s">
        <v>42</v>
      </c>
      <c r="D9" s="37"/>
      <c r="E9" s="37"/>
      <c r="F9" s="37"/>
      <c r="G9" s="37"/>
      <c r="H9" s="37"/>
      <c r="I9" s="37"/>
      <c r="J9" s="38"/>
      <c r="K9" s="39" t="s">
        <v>37</v>
      </c>
      <c r="L9" s="40" t="s">
        <v>43</v>
      </c>
      <c r="M9" s="13"/>
      <c r="N9" s="8" t="s">
        <v>16</v>
      </c>
      <c r="O9" s="10"/>
      <c r="P9" s="32"/>
      <c r="Q9" s="26"/>
      <c r="R9" s="27" t="s">
        <v>44</v>
      </c>
      <c r="S9" s="27" t="s">
        <v>45</v>
      </c>
      <c r="T9" s="28" t="s">
        <v>44</v>
      </c>
      <c r="U9" s="29"/>
      <c r="V9" s="27" t="s">
        <v>46</v>
      </c>
      <c r="W9" s="35" t="s">
        <v>46</v>
      </c>
      <c r="X9" s="12"/>
      <c r="Y9" s="11"/>
      <c r="Z9" s="10"/>
      <c r="AA9" s="10"/>
    </row>
    <row r="10" spans="1:27" x14ac:dyDescent="0.25">
      <c r="A10" s="5"/>
      <c r="B10" s="13"/>
      <c r="C10" s="32" t="s">
        <v>47</v>
      </c>
      <c r="D10" s="29"/>
      <c r="E10" s="29"/>
      <c r="F10" s="29"/>
      <c r="G10" s="29"/>
      <c r="H10" s="29"/>
      <c r="I10" s="29"/>
      <c r="J10" s="26"/>
      <c r="K10" s="33" t="s">
        <v>37</v>
      </c>
      <c r="L10" s="34" t="s">
        <v>48</v>
      </c>
      <c r="M10" s="13"/>
      <c r="N10" s="8" t="s">
        <v>16</v>
      </c>
      <c r="O10" s="10"/>
      <c r="P10" s="41"/>
      <c r="Q10" s="42"/>
      <c r="R10" s="43" t="s">
        <v>46</v>
      </c>
      <c r="S10" s="43" t="s">
        <v>49</v>
      </c>
      <c r="T10" s="44" t="s">
        <v>46</v>
      </c>
      <c r="U10" s="43" t="s">
        <v>50</v>
      </c>
      <c r="V10" s="43" t="s">
        <v>51</v>
      </c>
      <c r="W10" s="45" t="s">
        <v>52</v>
      </c>
      <c r="X10" s="10"/>
      <c r="Y10" s="10"/>
      <c r="Z10" s="10"/>
      <c r="AA10" s="10"/>
    </row>
    <row r="11" spans="1:27" x14ac:dyDescent="0.25">
      <c r="A11" s="13"/>
      <c r="B11" s="13"/>
      <c r="C11" s="41" t="s">
        <v>53</v>
      </c>
      <c r="D11" s="46"/>
      <c r="E11" s="46"/>
      <c r="F11" s="46"/>
      <c r="G11" s="46"/>
      <c r="H11" s="46"/>
      <c r="I11" s="46"/>
      <c r="J11" s="42"/>
      <c r="K11" s="47" t="s">
        <v>37</v>
      </c>
      <c r="L11" s="48" t="s">
        <v>54</v>
      </c>
      <c r="M11" s="13"/>
      <c r="N11" s="8" t="s">
        <v>16</v>
      </c>
      <c r="O11" s="10"/>
      <c r="P11" s="32" t="s">
        <v>55</v>
      </c>
      <c r="Q11" s="26"/>
      <c r="R11" s="29">
        <f>E22</f>
        <v>103400</v>
      </c>
      <c r="S11" s="49">
        <f t="shared" ref="S11:S13" si="0">F22</f>
        <v>0.82</v>
      </c>
      <c r="T11" s="50">
        <f>R11*S11</f>
        <v>84788</v>
      </c>
      <c r="U11" s="49">
        <f>K12</f>
        <v>0.82</v>
      </c>
      <c r="V11" s="49">
        <f>G22</f>
        <v>0.09</v>
      </c>
      <c r="W11" s="50">
        <f>T11*U11*V11</f>
        <v>6257.3543999999983</v>
      </c>
      <c r="X11" s="51"/>
      <c r="Y11" s="10"/>
      <c r="Z11" s="10"/>
      <c r="AA11" s="10"/>
    </row>
    <row r="12" spans="1:27" x14ac:dyDescent="0.25">
      <c r="A12" s="14"/>
      <c r="B12" s="13"/>
      <c r="C12" s="32" t="s">
        <v>56</v>
      </c>
      <c r="D12" s="29"/>
      <c r="E12" s="29"/>
      <c r="F12" s="29"/>
      <c r="G12" s="29"/>
      <c r="H12" s="29"/>
      <c r="I12" s="29"/>
      <c r="J12" s="26"/>
      <c r="K12" s="52">
        <v>0.82</v>
      </c>
      <c r="L12" s="10" t="s">
        <v>57</v>
      </c>
      <c r="M12" s="13"/>
      <c r="N12" s="8" t="s">
        <v>16</v>
      </c>
      <c r="O12" s="10"/>
      <c r="P12" s="32" t="s">
        <v>58</v>
      </c>
      <c r="Q12" s="53"/>
      <c r="R12" s="29">
        <f t="shared" ref="R12:R13" si="1">E23</f>
        <v>109600</v>
      </c>
      <c r="S12" s="49">
        <f t="shared" si="0"/>
        <v>0.86</v>
      </c>
      <c r="T12" s="50">
        <f>R12*S12</f>
        <v>94256</v>
      </c>
      <c r="U12" s="49">
        <f>K12</f>
        <v>0.82</v>
      </c>
      <c r="V12" s="49">
        <f t="shared" ref="V12:V13" si="2">G23</f>
        <v>0.2</v>
      </c>
      <c r="W12" s="50">
        <f>T12*U12*V12</f>
        <v>15457.984</v>
      </c>
      <c r="X12" s="10"/>
      <c r="Y12" s="10"/>
      <c r="Z12" s="10"/>
      <c r="AA12" s="10"/>
    </row>
    <row r="13" spans="1:27" ht="15.75" thickBot="1" x14ac:dyDescent="0.3">
      <c r="A13" s="13"/>
      <c r="B13" s="13"/>
      <c r="C13" s="54" t="s">
        <v>59</v>
      </c>
      <c r="D13" s="55"/>
      <c r="E13" s="55"/>
      <c r="F13" s="55"/>
      <c r="G13" s="55"/>
      <c r="H13" s="55"/>
      <c r="I13" s="55"/>
      <c r="J13" s="56"/>
      <c r="K13" s="57">
        <v>0.55000000000000004</v>
      </c>
      <c r="L13" s="41" t="s">
        <v>60</v>
      </c>
      <c r="M13" s="13"/>
      <c r="N13" s="8" t="s">
        <v>16</v>
      </c>
      <c r="O13" s="10"/>
      <c r="P13" s="41" t="s">
        <v>61</v>
      </c>
      <c r="Q13" s="42"/>
      <c r="R13" s="46">
        <f t="shared" si="1"/>
        <v>119500</v>
      </c>
      <c r="S13" s="58">
        <f t="shared" si="0"/>
        <v>0.93</v>
      </c>
      <c r="T13" s="59">
        <f>R13*S13</f>
        <v>111135</v>
      </c>
      <c r="U13" s="58">
        <f>K12</f>
        <v>0.82</v>
      </c>
      <c r="V13" s="58">
        <f t="shared" si="2"/>
        <v>0.27</v>
      </c>
      <c r="W13" s="59">
        <f>T13*U13*V13</f>
        <v>24605.289000000001</v>
      </c>
      <c r="X13" s="10"/>
      <c r="Y13" s="10"/>
      <c r="Z13" s="10"/>
      <c r="AA13" s="10"/>
    </row>
    <row r="14" spans="1:27" x14ac:dyDescent="0.25">
      <c r="A14" s="13"/>
      <c r="B14" s="13"/>
      <c r="C14" s="60" t="s">
        <v>62</v>
      </c>
      <c r="D14" s="46"/>
      <c r="E14" s="46"/>
      <c r="F14" s="46"/>
      <c r="G14" s="46"/>
      <c r="H14" s="46"/>
      <c r="I14" s="46"/>
      <c r="J14" s="42"/>
      <c r="K14" s="47" t="s">
        <v>37</v>
      </c>
      <c r="L14" s="34" t="s">
        <v>63</v>
      </c>
      <c r="M14" s="13"/>
      <c r="N14" s="8" t="s">
        <v>16</v>
      </c>
      <c r="O14" s="10"/>
      <c r="P14" s="29"/>
      <c r="Q14" s="29"/>
      <c r="R14" s="29"/>
      <c r="S14" s="61" t="s">
        <v>64</v>
      </c>
      <c r="T14" s="62">
        <f>SUM(T11:T13)</f>
        <v>290179</v>
      </c>
      <c r="U14" s="10"/>
      <c r="V14" s="61" t="s">
        <v>65</v>
      </c>
      <c r="W14" s="63">
        <f>SUM(W11:W13)</f>
        <v>46320.627399999998</v>
      </c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3"/>
      <c r="N15" s="8" t="s">
        <v>16</v>
      </c>
      <c r="O15" s="10" t="s">
        <v>66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E16" s="15" t="s">
        <v>24</v>
      </c>
      <c r="F16" s="15" t="s">
        <v>25</v>
      </c>
      <c r="G16" s="15" t="s">
        <v>28</v>
      </c>
      <c r="H16" s="10"/>
      <c r="I16" s="10"/>
      <c r="J16" s="10"/>
      <c r="K16" s="10"/>
      <c r="L16" s="10"/>
      <c r="M16" s="13"/>
      <c r="N16" s="8" t="s">
        <v>16</v>
      </c>
      <c r="O16" s="10"/>
      <c r="P16" s="64" t="s">
        <v>67</v>
      </c>
      <c r="Q16" s="11" t="s">
        <v>68</v>
      </c>
      <c r="R16" s="11" t="s">
        <v>69</v>
      </c>
      <c r="S16" s="11" t="s">
        <v>70</v>
      </c>
      <c r="T16" s="11" t="s">
        <v>71</v>
      </c>
      <c r="U16" s="10"/>
      <c r="V16" s="10"/>
      <c r="W16" s="10"/>
      <c r="X16" s="10"/>
      <c r="Y16" s="10"/>
      <c r="Z16" s="10"/>
    </row>
    <row r="17" spans="3:26" x14ac:dyDescent="0.25">
      <c r="C17" s="17"/>
      <c r="D17" s="18"/>
      <c r="E17" s="19"/>
      <c r="F17" s="19"/>
      <c r="G17" s="65" t="s">
        <v>30</v>
      </c>
      <c r="H17" s="10"/>
      <c r="I17" s="10"/>
      <c r="J17" s="10"/>
      <c r="K17" s="10"/>
      <c r="L17" s="10"/>
      <c r="M17" s="13"/>
      <c r="N17" s="8" t="s">
        <v>16</v>
      </c>
      <c r="O17" s="10"/>
      <c r="P17" s="10"/>
      <c r="Q17" s="11" t="s">
        <v>68</v>
      </c>
      <c r="R17" s="10">
        <f>K7</f>
        <v>272000</v>
      </c>
      <c r="S17" s="11" t="s">
        <v>70</v>
      </c>
      <c r="T17" s="63">
        <f>W14</f>
        <v>46320.627399999998</v>
      </c>
      <c r="U17" s="10"/>
      <c r="V17" s="10"/>
      <c r="W17" s="10"/>
      <c r="X17" s="10"/>
      <c r="Y17" s="10"/>
      <c r="Z17" s="10"/>
    </row>
    <row r="18" spans="3:26" x14ac:dyDescent="0.25">
      <c r="C18" s="25" t="s">
        <v>34</v>
      </c>
      <c r="D18" s="26"/>
      <c r="E18" s="27"/>
      <c r="F18" s="27"/>
      <c r="G18" s="66">
        <v>2023</v>
      </c>
      <c r="H18" s="10"/>
      <c r="I18" s="10"/>
      <c r="J18" s="10"/>
      <c r="K18" s="10"/>
      <c r="L18" s="10"/>
      <c r="M18" s="13"/>
      <c r="N18" s="8" t="s">
        <v>16</v>
      </c>
      <c r="O18" s="10"/>
      <c r="P18" s="10"/>
      <c r="Q18" s="11" t="s">
        <v>68</v>
      </c>
      <c r="R18" s="67">
        <f>R17+T17</f>
        <v>318320.6274</v>
      </c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25" t="s">
        <v>39</v>
      </c>
      <c r="D19" s="26"/>
      <c r="E19" s="27" t="s">
        <v>40</v>
      </c>
      <c r="F19" s="27"/>
      <c r="G19" s="68" t="s">
        <v>41</v>
      </c>
      <c r="H19" s="10"/>
      <c r="I19" s="10"/>
      <c r="J19" s="10"/>
      <c r="K19" s="10"/>
      <c r="L19" s="10"/>
      <c r="M19" s="13"/>
      <c r="N19" s="8" t="s">
        <v>16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32"/>
      <c r="D20" s="26"/>
      <c r="E20" s="27" t="s">
        <v>44</v>
      </c>
      <c r="F20" s="27" t="s">
        <v>45</v>
      </c>
      <c r="G20" s="68" t="s">
        <v>46</v>
      </c>
      <c r="H20" s="10"/>
      <c r="I20" s="10"/>
      <c r="J20" s="10"/>
      <c r="K20" s="10"/>
      <c r="L20" s="10"/>
      <c r="M20" s="13"/>
      <c r="N20" s="8" t="s">
        <v>16</v>
      </c>
      <c r="O20" s="69" t="s">
        <v>72</v>
      </c>
      <c r="P20" s="10" t="s">
        <v>73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41"/>
      <c r="D21" s="42"/>
      <c r="E21" s="43" t="s">
        <v>46</v>
      </c>
      <c r="F21" s="43" t="s">
        <v>49</v>
      </c>
      <c r="G21" s="70" t="s">
        <v>51</v>
      </c>
      <c r="H21" s="10"/>
      <c r="I21" s="71"/>
      <c r="J21" s="10"/>
      <c r="K21" s="10"/>
      <c r="L21" s="10"/>
      <c r="M21" s="13"/>
      <c r="N21" s="8" t="s">
        <v>16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32" t="s">
        <v>55</v>
      </c>
      <c r="D22" s="26"/>
      <c r="E22" s="29">
        <v>103400</v>
      </c>
      <c r="F22" s="49">
        <v>0.82</v>
      </c>
      <c r="G22" s="72">
        <v>0.09</v>
      </c>
      <c r="J22" s="10"/>
      <c r="K22" s="10"/>
      <c r="L22" s="10"/>
      <c r="M22" s="10"/>
      <c r="N22" s="8" t="s">
        <v>16</v>
      </c>
      <c r="O22" s="10"/>
      <c r="P22" s="11" t="s">
        <v>74</v>
      </c>
      <c r="Q22" s="11" t="s">
        <v>68</v>
      </c>
      <c r="R22" s="11" t="s">
        <v>67</v>
      </c>
      <c r="S22" s="51" t="s">
        <v>75</v>
      </c>
      <c r="T22" s="11" t="s">
        <v>76</v>
      </c>
      <c r="U22" s="10"/>
      <c r="V22" s="10"/>
      <c r="W22" s="10"/>
      <c r="X22" s="10"/>
      <c r="Y22" s="10"/>
      <c r="Z22" s="10"/>
    </row>
    <row r="23" spans="3:26" x14ac:dyDescent="0.25">
      <c r="C23" s="32" t="s">
        <v>58</v>
      </c>
      <c r="D23" s="53"/>
      <c r="E23" s="29">
        <v>109600</v>
      </c>
      <c r="F23" s="49">
        <v>0.86</v>
      </c>
      <c r="G23" s="72">
        <v>0.2</v>
      </c>
      <c r="H23" s="10"/>
      <c r="I23" s="10"/>
      <c r="J23" s="10"/>
      <c r="K23" s="10"/>
      <c r="L23" s="10"/>
      <c r="M23" s="10"/>
      <c r="N23" s="8" t="s">
        <v>16</v>
      </c>
      <c r="O23" s="10"/>
      <c r="P23" s="10"/>
      <c r="Q23" s="11" t="s">
        <v>68</v>
      </c>
      <c r="R23" s="67">
        <f>R18</f>
        <v>318320.6274</v>
      </c>
      <c r="S23" s="51" t="s">
        <v>75</v>
      </c>
      <c r="T23" s="62">
        <f>T14</f>
        <v>290179</v>
      </c>
      <c r="U23" s="10"/>
      <c r="V23" s="10"/>
      <c r="W23" s="10"/>
      <c r="X23" s="10"/>
      <c r="Y23" s="10"/>
      <c r="Z23" s="10"/>
    </row>
    <row r="24" spans="3:26" x14ac:dyDescent="0.25">
      <c r="C24" s="41" t="s">
        <v>61</v>
      </c>
      <c r="D24" s="42"/>
      <c r="E24" s="46">
        <v>119500</v>
      </c>
      <c r="F24" s="58">
        <v>0.93</v>
      </c>
      <c r="G24" s="73">
        <v>0.27</v>
      </c>
      <c r="H24" s="10"/>
      <c r="I24" s="10"/>
      <c r="J24" s="10"/>
      <c r="K24" s="10"/>
      <c r="L24" s="10"/>
      <c r="M24" s="10"/>
      <c r="N24" s="8" t="s">
        <v>16</v>
      </c>
      <c r="O24" s="10"/>
      <c r="P24" s="10"/>
      <c r="Q24" s="11" t="s">
        <v>68</v>
      </c>
      <c r="R24" s="74">
        <f>R23/T23</f>
        <v>1.0969802342691926</v>
      </c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/>
      <c r="D25"/>
      <c r="E25"/>
      <c r="F25"/>
      <c r="G25"/>
      <c r="H25" s="10"/>
      <c r="I25" s="10"/>
      <c r="J25" s="10"/>
      <c r="K25" s="10"/>
      <c r="L25" s="10"/>
      <c r="M25" s="13"/>
      <c r="N25" s="8" t="s">
        <v>16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26" x14ac:dyDescent="0.25">
      <c r="C26" s="71" t="s">
        <v>77</v>
      </c>
      <c r="H26" s="10"/>
      <c r="I26" s="10"/>
      <c r="J26" s="10"/>
      <c r="K26" s="10"/>
      <c r="L26" s="10"/>
      <c r="M26" s="13"/>
      <c r="N26" s="8" t="s">
        <v>16</v>
      </c>
      <c r="O26" s="75" t="s">
        <v>78</v>
      </c>
      <c r="P26" s="10" t="s">
        <v>79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3:26" x14ac:dyDescent="0.25">
      <c r="C27" s="76"/>
      <c r="H27" s="10"/>
      <c r="I27" s="10"/>
      <c r="J27" s="10"/>
      <c r="K27" s="10"/>
      <c r="L27" s="10"/>
      <c r="M27" s="13"/>
      <c r="N27" s="8" t="s">
        <v>16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77" t="s">
        <v>80</v>
      </c>
      <c r="D28" s="10"/>
      <c r="E28" s="10"/>
      <c r="F28" s="10"/>
      <c r="G28" s="10"/>
      <c r="H28" s="10"/>
      <c r="I28" s="10"/>
      <c r="J28" s="10"/>
      <c r="K28" s="10"/>
      <c r="L28" s="10"/>
      <c r="M28" s="13"/>
      <c r="N28" s="8" t="s">
        <v>16</v>
      </c>
      <c r="O28" s="10"/>
      <c r="P28" s="11" t="s">
        <v>81</v>
      </c>
      <c r="Q28" s="11" t="s">
        <v>68</v>
      </c>
      <c r="R28" s="11" t="s">
        <v>82</v>
      </c>
      <c r="S28" s="11" t="s">
        <v>74</v>
      </c>
      <c r="T28" s="11" t="s">
        <v>83</v>
      </c>
      <c r="U28" s="11" t="s">
        <v>50</v>
      </c>
      <c r="V28" s="11" t="s">
        <v>84</v>
      </c>
      <c r="W28" s="51" t="s">
        <v>75</v>
      </c>
      <c r="X28" s="11" t="s">
        <v>50</v>
      </c>
      <c r="Y28" s="11" t="s">
        <v>85</v>
      </c>
      <c r="Z28" s="11" t="s">
        <v>86</v>
      </c>
    </row>
    <row r="29" spans="3:26" x14ac:dyDescent="0.25">
      <c r="C29" s="78" t="s">
        <v>87</v>
      </c>
      <c r="D29" s="10"/>
      <c r="E29" s="10"/>
      <c r="F29" s="10"/>
      <c r="G29" s="10"/>
      <c r="H29" s="10"/>
      <c r="I29" s="10"/>
      <c r="J29" s="10"/>
      <c r="K29" s="10"/>
      <c r="L29" s="10"/>
      <c r="M29" s="13"/>
      <c r="N29" s="8" t="s">
        <v>16</v>
      </c>
      <c r="O29" s="10"/>
      <c r="P29" s="10"/>
      <c r="Q29" s="11" t="s">
        <v>68</v>
      </c>
      <c r="R29" s="11" t="s">
        <v>82</v>
      </c>
      <c r="S29" s="79">
        <f>R24</f>
        <v>1.0969802342691926</v>
      </c>
      <c r="T29" s="11" t="s">
        <v>83</v>
      </c>
      <c r="U29" s="79">
        <f>K12</f>
        <v>0.82</v>
      </c>
      <c r="V29" s="11" t="s">
        <v>84</v>
      </c>
      <c r="W29" s="51" t="s">
        <v>75</v>
      </c>
      <c r="X29" s="79">
        <f>K12</f>
        <v>0.82</v>
      </c>
      <c r="Y29" s="11" t="s">
        <v>85</v>
      </c>
      <c r="Z29" s="79">
        <f>K13</f>
        <v>0.55000000000000004</v>
      </c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3"/>
      <c r="N30" s="8" t="s">
        <v>16</v>
      </c>
      <c r="O30" s="10"/>
      <c r="P30" s="10"/>
      <c r="Q30" s="11" t="s">
        <v>68</v>
      </c>
      <c r="R30" s="80">
        <f>(S29-U29)/X29*Z29</f>
        <v>0.18577942542445849</v>
      </c>
      <c r="S30" s="71" t="s">
        <v>88</v>
      </c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3"/>
      <c r="N31" s="8" t="s">
        <v>16</v>
      </c>
    </row>
    <row r="32" spans="3:26" x14ac:dyDescent="0.25">
      <c r="N32" s="8" t="s">
        <v>16</v>
      </c>
    </row>
    <row r="33" spans="14:14" x14ac:dyDescent="0.25">
      <c r="N33" s="8" t="s">
        <v>16</v>
      </c>
    </row>
    <row r="34" spans="14:14" x14ac:dyDescent="0.25">
      <c r="N34" s="8" t="s">
        <v>16</v>
      </c>
    </row>
    <row r="35" spans="14:14" x14ac:dyDescent="0.25">
      <c r="N35" s="8" t="s">
        <v>16</v>
      </c>
    </row>
    <row r="36" spans="14:14" x14ac:dyDescent="0.25">
      <c r="N36" s="8" t="s">
        <v>16</v>
      </c>
    </row>
    <row r="37" spans="14:14" x14ac:dyDescent="0.25">
      <c r="N37" s="8" t="s">
        <v>16</v>
      </c>
    </row>
    <row r="38" spans="14:14" x14ac:dyDescent="0.25">
      <c r="N38" s="8" t="s">
        <v>16</v>
      </c>
    </row>
    <row r="39" spans="14:14" x14ac:dyDescent="0.25">
      <c r="N39" s="8" t="s">
        <v>16</v>
      </c>
    </row>
    <row r="40" spans="14:14" x14ac:dyDescent="0.25">
      <c r="N40" s="8" t="s">
        <v>16</v>
      </c>
    </row>
    <row r="41" spans="14:14" x14ac:dyDescent="0.25">
      <c r="N41" s="8" t="s">
        <v>16</v>
      </c>
    </row>
    <row r="42" spans="14:14" x14ac:dyDescent="0.25">
      <c r="N42" s="8" t="s">
        <v>16</v>
      </c>
    </row>
    <row r="43" spans="14:14" x14ac:dyDescent="0.25">
      <c r="N43" s="8" t="s">
        <v>16</v>
      </c>
    </row>
    <row r="44" spans="14:14" x14ac:dyDescent="0.25">
      <c r="N44" s="8" t="s">
        <v>16</v>
      </c>
    </row>
    <row r="45" spans="14:14" x14ac:dyDescent="0.25">
      <c r="N45" s="8" t="s">
        <v>16</v>
      </c>
    </row>
    <row r="46" spans="14:14" x14ac:dyDescent="0.25">
      <c r="N46" s="8" t="s">
        <v>16</v>
      </c>
    </row>
    <row r="47" spans="14:14" x14ac:dyDescent="0.25">
      <c r="N47" s="8" t="s">
        <v>16</v>
      </c>
    </row>
    <row r="48" spans="14:14" x14ac:dyDescent="0.25">
      <c r="N48" s="8" t="s">
        <v>16</v>
      </c>
    </row>
    <row r="49" spans="14:14" x14ac:dyDescent="0.25">
      <c r="N49" s="8" t="s">
        <v>16</v>
      </c>
    </row>
    <row r="50" spans="14:14" x14ac:dyDescent="0.25">
      <c r="N50" s="8" t="s">
        <v>16</v>
      </c>
    </row>
    <row r="51" spans="14:14" x14ac:dyDescent="0.25">
      <c r="N51" s="8" t="s">
        <v>16</v>
      </c>
    </row>
    <row r="52" spans="14:14" x14ac:dyDescent="0.25">
      <c r="N52" s="8" t="s">
        <v>16</v>
      </c>
    </row>
    <row r="53" spans="14:14" x14ac:dyDescent="0.25">
      <c r="N53" s="8" t="s">
        <v>16</v>
      </c>
    </row>
    <row r="54" spans="14:14" x14ac:dyDescent="0.25">
      <c r="N54" s="8" t="s">
        <v>16</v>
      </c>
    </row>
    <row r="55" spans="14:14" x14ac:dyDescent="0.25">
      <c r="N55" s="8" t="s">
        <v>16</v>
      </c>
    </row>
    <row r="56" spans="14:14" x14ac:dyDescent="0.25">
      <c r="N56" s="8" t="s">
        <v>16</v>
      </c>
    </row>
    <row r="57" spans="14:14" x14ac:dyDescent="0.25">
      <c r="N57" s="8" t="s">
        <v>16</v>
      </c>
    </row>
    <row r="58" spans="14:14" x14ac:dyDescent="0.25">
      <c r="N58" s="8" t="s">
        <v>16</v>
      </c>
    </row>
    <row r="59" spans="14:14" x14ac:dyDescent="0.25">
      <c r="N59" s="8" t="s">
        <v>16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.28515625" style="6" customWidth="1"/>
    <col min="2" max="2" width="4.7109375" style="6" customWidth="1"/>
    <col min="3" max="5" width="9.140625" style="6" customWidth="1"/>
    <col min="6" max="6" width="9.7109375" style="6" customWidth="1"/>
    <col min="7" max="8" width="9.140625" style="6" customWidth="1"/>
    <col min="9" max="9" width="9.140625" style="6"/>
    <col min="10" max="12" width="9.140625" style="6" customWidth="1"/>
    <col min="13" max="13" width="8.7109375" style="6" customWidth="1"/>
    <col min="14" max="17" width="9.140625" style="6" customWidth="1"/>
    <col min="18" max="18" width="9.7109375" style="6" customWidth="1"/>
    <col min="19" max="23" width="9.140625" style="6" customWidth="1"/>
    <col min="24" max="24" width="9.7109375" style="6" customWidth="1"/>
    <col min="25" max="25" width="9.140625" style="6" customWidth="1"/>
    <col min="26" max="16384" width="9.140625" style="6"/>
  </cols>
  <sheetData>
    <row r="1" spans="1:27" x14ac:dyDescent="0.25">
      <c r="A1" s="5" t="s">
        <v>13</v>
      </c>
      <c r="C1" t="s">
        <v>14</v>
      </c>
      <c r="D1" s="7"/>
      <c r="E1" s="7"/>
      <c r="L1" s="149" t="s">
        <v>15</v>
      </c>
      <c r="M1" s="149"/>
      <c r="N1" s="8" t="s">
        <v>16</v>
      </c>
    </row>
    <row r="2" spans="1:27" x14ac:dyDescent="0.25">
      <c r="A2" s="5" t="s">
        <v>17</v>
      </c>
      <c r="C2" s="6" t="s">
        <v>126</v>
      </c>
      <c r="N2" s="8" t="s">
        <v>16</v>
      </c>
    </row>
    <row r="3" spans="1:27" x14ac:dyDescent="0.25">
      <c r="A3" s="5" t="s">
        <v>19</v>
      </c>
      <c r="C3" s="6" t="s">
        <v>6</v>
      </c>
      <c r="N3" s="8" t="s">
        <v>16</v>
      </c>
      <c r="O3" s="9" t="s">
        <v>90</v>
      </c>
      <c r="P3" s="6" t="s">
        <v>91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16</v>
      </c>
    </row>
    <row r="5" spans="1:27" x14ac:dyDescent="0.25">
      <c r="A5" s="14" t="s">
        <v>22</v>
      </c>
      <c r="C5" s="10" t="s">
        <v>127</v>
      </c>
      <c r="D5" s="10"/>
      <c r="E5" s="10"/>
      <c r="F5" s="10"/>
      <c r="G5" s="10"/>
      <c r="H5" s="10"/>
      <c r="I5" s="10"/>
      <c r="J5" s="10"/>
      <c r="K5" s="10"/>
      <c r="L5" s="10"/>
      <c r="M5" s="13"/>
      <c r="N5" s="8" t="s">
        <v>16</v>
      </c>
      <c r="O5" s="10"/>
      <c r="P5" s="11" t="s">
        <v>92</v>
      </c>
      <c r="Q5" s="11" t="s">
        <v>68</v>
      </c>
      <c r="R5" s="81">
        <f>D13</f>
        <v>4575</v>
      </c>
      <c r="S5" s="82" t="s">
        <v>93</v>
      </c>
      <c r="T5" s="10"/>
      <c r="U5" s="10"/>
      <c r="V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  <c r="N6" s="8" t="s">
        <v>16</v>
      </c>
      <c r="O6" s="10"/>
      <c r="P6" s="11" t="s">
        <v>94</v>
      </c>
      <c r="Q6" s="11" t="s">
        <v>68</v>
      </c>
      <c r="R6" s="81">
        <f>E13</f>
        <v>38160</v>
      </c>
      <c r="S6" s="82" t="s">
        <v>93</v>
      </c>
      <c r="T6" s="10"/>
      <c r="U6" s="10"/>
      <c r="V6" s="10"/>
      <c r="Z6" s="10"/>
      <c r="AA6" s="10"/>
    </row>
    <row r="7" spans="1:27" x14ac:dyDescent="0.25">
      <c r="A7" s="5" t="s">
        <v>31</v>
      </c>
      <c r="C7" s="83"/>
      <c r="D7" s="84" t="s">
        <v>95</v>
      </c>
      <c r="E7" s="84" t="s">
        <v>95</v>
      </c>
      <c r="F7" s="85"/>
      <c r="G7" s="10"/>
      <c r="H7" s="10"/>
      <c r="I7" s="10"/>
      <c r="J7" s="10"/>
      <c r="K7" s="10"/>
      <c r="L7" s="10"/>
      <c r="M7" s="13"/>
      <c r="N7" s="8" t="s">
        <v>16</v>
      </c>
    </row>
    <row r="8" spans="1:27" x14ac:dyDescent="0.25">
      <c r="A8" s="14"/>
      <c r="B8" s="13"/>
      <c r="C8" s="86"/>
      <c r="D8" s="87" t="s">
        <v>96</v>
      </c>
      <c r="E8" s="87" t="s">
        <v>97</v>
      </c>
      <c r="F8" s="88"/>
      <c r="G8" s="10"/>
      <c r="H8" s="10"/>
      <c r="I8" s="10"/>
      <c r="J8" s="10"/>
      <c r="K8" s="10"/>
      <c r="L8" s="10"/>
      <c r="M8" s="13"/>
      <c r="N8" s="8" t="s">
        <v>16</v>
      </c>
      <c r="O8" s="10"/>
      <c r="P8" s="11" t="s">
        <v>98</v>
      </c>
      <c r="Q8" s="11" t="s">
        <v>68</v>
      </c>
      <c r="R8" s="10">
        <f>F13</f>
        <v>925312.5</v>
      </c>
      <c r="S8" s="11" t="s">
        <v>85</v>
      </c>
      <c r="T8" s="89">
        <f>G15</f>
        <v>4</v>
      </c>
      <c r="U8" s="51" t="s">
        <v>75</v>
      </c>
      <c r="V8" s="11">
        <v>100</v>
      </c>
      <c r="W8" s="11" t="s">
        <v>68</v>
      </c>
      <c r="X8" s="63">
        <f>R8*T8/V8</f>
        <v>37012.5</v>
      </c>
      <c r="Y8" s="34" t="s">
        <v>99</v>
      </c>
      <c r="Z8" s="10"/>
      <c r="AA8" s="10"/>
    </row>
    <row r="9" spans="1:27" x14ac:dyDescent="0.25">
      <c r="A9" s="13"/>
      <c r="B9" s="13"/>
      <c r="C9" s="90" t="s">
        <v>100</v>
      </c>
      <c r="D9" s="91" t="s">
        <v>101</v>
      </c>
      <c r="E9" s="91" t="s">
        <v>101</v>
      </c>
      <c r="F9" s="92" t="s">
        <v>102</v>
      </c>
      <c r="G9" s="10"/>
      <c r="H9" s="10"/>
      <c r="I9" s="10"/>
      <c r="J9" s="10"/>
      <c r="K9" s="10"/>
      <c r="L9" s="10"/>
      <c r="M9" s="13"/>
      <c r="N9" s="8" t="s">
        <v>16</v>
      </c>
      <c r="O9" s="10"/>
      <c r="P9" s="11" t="s">
        <v>103</v>
      </c>
      <c r="Q9" s="11" t="s">
        <v>68</v>
      </c>
      <c r="R9" s="63">
        <f>X8</f>
        <v>37012.5</v>
      </c>
      <c r="S9" s="11" t="s">
        <v>85</v>
      </c>
      <c r="T9" s="11" t="s">
        <v>104</v>
      </c>
      <c r="U9" s="51" t="s">
        <v>83</v>
      </c>
      <c r="V9" s="93" t="str">
        <f>G16&amp;" )"</f>
        <v>0.25 )</v>
      </c>
      <c r="W9" s="11" t="s">
        <v>68</v>
      </c>
      <c r="X9" s="10">
        <f>R9*(1-G16)</f>
        <v>27759.375</v>
      </c>
      <c r="Y9" s="34" t="s">
        <v>105</v>
      </c>
      <c r="Z9" s="10"/>
      <c r="AA9" s="10"/>
    </row>
    <row r="10" spans="1:27" x14ac:dyDescent="0.25">
      <c r="A10" s="5"/>
      <c r="B10" s="13"/>
      <c r="C10" s="86">
        <v>2020</v>
      </c>
      <c r="D10" s="94">
        <v>1500</v>
      </c>
      <c r="E10" s="94">
        <v>16200</v>
      </c>
      <c r="F10" s="95">
        <v>315000</v>
      </c>
      <c r="G10" s="10"/>
      <c r="M10" s="13"/>
      <c r="N10" s="8" t="s">
        <v>16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/>
      <c r="B11" s="13"/>
      <c r="C11" s="86">
        <v>2021</v>
      </c>
      <c r="D11" s="94">
        <v>1590</v>
      </c>
      <c r="E11" s="94">
        <v>12240</v>
      </c>
      <c r="F11" s="95">
        <v>296100</v>
      </c>
      <c r="G11" s="10"/>
      <c r="M11" s="13"/>
      <c r="N11" s="8" t="s">
        <v>16</v>
      </c>
      <c r="O11" s="9" t="s">
        <v>106</v>
      </c>
      <c r="P11" s="10" t="s">
        <v>107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4"/>
      <c r="B12" s="13"/>
      <c r="C12" s="96">
        <v>2022</v>
      </c>
      <c r="D12" s="97">
        <v>1485</v>
      </c>
      <c r="E12" s="97">
        <v>9720</v>
      </c>
      <c r="F12" s="98">
        <v>314212.5</v>
      </c>
      <c r="G12" s="10"/>
      <c r="M12" s="13"/>
      <c r="N12" s="8" t="s">
        <v>16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3"/>
      <c r="B13" s="13"/>
      <c r="C13" s="99" t="s">
        <v>108</v>
      </c>
      <c r="D13" s="100">
        <v>4575</v>
      </c>
      <c r="E13" s="100">
        <v>38160</v>
      </c>
      <c r="F13" s="38">
        <v>925312.5</v>
      </c>
      <c r="G13" s="10"/>
      <c r="M13" s="13"/>
      <c r="N13" s="8" t="s">
        <v>16</v>
      </c>
      <c r="O13" s="10"/>
      <c r="P13" s="11" t="s">
        <v>109</v>
      </c>
      <c r="Q13" s="11" t="s">
        <v>68</v>
      </c>
      <c r="R13" s="11" t="s">
        <v>110</v>
      </c>
      <c r="S13" s="51" t="s">
        <v>75</v>
      </c>
      <c r="T13" s="11" t="s">
        <v>111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3"/>
      <c r="B14" s="13"/>
      <c r="M14" s="13"/>
      <c r="N14" s="8" t="s">
        <v>16</v>
      </c>
      <c r="O14" s="10"/>
      <c r="P14" s="10"/>
      <c r="Q14" s="11" t="s">
        <v>68</v>
      </c>
      <c r="R14" s="10" t="s">
        <v>112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7" t="s">
        <v>128</v>
      </c>
      <c r="D15" s="21"/>
      <c r="E15" s="21"/>
      <c r="F15" s="18"/>
      <c r="G15" s="101">
        <v>4</v>
      </c>
      <c r="M15" s="13"/>
      <c r="N15" s="8" t="s">
        <v>16</v>
      </c>
      <c r="O15" s="10"/>
      <c r="P15" s="10"/>
      <c r="Q15" s="11" t="s">
        <v>68</v>
      </c>
      <c r="R15" s="102">
        <f>G18</f>
        <v>0.35</v>
      </c>
      <c r="S15" s="34" t="s">
        <v>113</v>
      </c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32" t="s">
        <v>114</v>
      </c>
      <c r="D16" s="29"/>
      <c r="E16" s="29"/>
      <c r="F16" s="26"/>
      <c r="G16" s="103">
        <v>0.25</v>
      </c>
      <c r="M16" s="13"/>
      <c r="N16" s="8" t="s">
        <v>16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32" t="s">
        <v>115</v>
      </c>
      <c r="D17" s="29"/>
      <c r="E17" s="29"/>
      <c r="F17" s="26"/>
      <c r="G17" s="95">
        <v>6360</v>
      </c>
      <c r="H17" s="6" t="s">
        <v>116</v>
      </c>
      <c r="M17" s="13"/>
      <c r="N17" s="8" t="s">
        <v>16</v>
      </c>
      <c r="O17" s="75" t="s">
        <v>72</v>
      </c>
      <c r="P17" s="10" t="s">
        <v>117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41" t="s">
        <v>118</v>
      </c>
      <c r="D18" s="46"/>
      <c r="E18" s="46"/>
      <c r="F18" s="42"/>
      <c r="G18" s="104">
        <v>0.35</v>
      </c>
      <c r="H18" s="10" t="s">
        <v>119</v>
      </c>
      <c r="I18" s="10"/>
      <c r="J18" s="10"/>
      <c r="K18" s="10"/>
      <c r="L18" s="10"/>
      <c r="M18" s="13"/>
      <c r="N18" s="8" t="s">
        <v>16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"/>
      <c r="N19" s="8" t="s">
        <v>16</v>
      </c>
      <c r="O19" s="10"/>
      <c r="P19" s="11" t="s">
        <v>120</v>
      </c>
      <c r="Q19" s="11" t="s">
        <v>68</v>
      </c>
      <c r="R19" s="105" t="s">
        <v>121</v>
      </c>
      <c r="S19" s="10"/>
      <c r="T19" s="10"/>
      <c r="U19" s="10"/>
      <c r="V19" s="10"/>
      <c r="W19" s="10"/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3"/>
      <c r="N20" s="8" t="s">
        <v>16</v>
      </c>
      <c r="Q20" s="11" t="s">
        <v>68</v>
      </c>
      <c r="R20" s="106">
        <f>(R5+R15*R6+(1-R15)*X9+G17)/(X8+G17)</f>
        <v>0.97606994639460487</v>
      </c>
      <c r="S20" s="71" t="s">
        <v>122</v>
      </c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/>
      <c r="N21" s="8" t="s">
        <v>16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7" x14ac:dyDescent="0.25">
      <c r="J22" s="10"/>
      <c r="K22" s="10"/>
      <c r="L22" s="10"/>
      <c r="M22" s="13"/>
      <c r="N22" s="8" t="s">
        <v>16</v>
      </c>
      <c r="O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3"/>
      <c r="N23" s="8" t="s">
        <v>16</v>
      </c>
      <c r="P23" s="14" t="s">
        <v>123</v>
      </c>
      <c r="Q23" s="107" t="s">
        <v>124</v>
      </c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3"/>
      <c r="N24" s="8" t="s">
        <v>16</v>
      </c>
      <c r="O24" s="10"/>
      <c r="Q24" s="107" t="s">
        <v>125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N25" s="8" t="s">
        <v>16</v>
      </c>
    </row>
    <row r="26" spans="3:27" x14ac:dyDescent="0.25">
      <c r="N26" s="8" t="s">
        <v>16</v>
      </c>
    </row>
    <row r="27" spans="3:27" x14ac:dyDescent="0.25">
      <c r="N27" s="8" t="s">
        <v>16</v>
      </c>
    </row>
    <row r="28" spans="3:27" x14ac:dyDescent="0.25">
      <c r="N28" s="8" t="s">
        <v>16</v>
      </c>
    </row>
    <row r="29" spans="3:27" x14ac:dyDescent="0.25">
      <c r="N29" s="8" t="s">
        <v>16</v>
      </c>
    </row>
    <row r="30" spans="3:27" x14ac:dyDescent="0.25">
      <c r="N30" s="8" t="s">
        <v>16</v>
      </c>
    </row>
    <row r="31" spans="3:27" x14ac:dyDescent="0.25">
      <c r="N31" s="8" t="s">
        <v>16</v>
      </c>
    </row>
    <row r="32" spans="3:27" x14ac:dyDescent="0.25">
      <c r="N32" s="8" t="s">
        <v>16</v>
      </c>
    </row>
    <row r="33" spans="14:14" x14ac:dyDescent="0.25">
      <c r="N33" s="8" t="s">
        <v>16</v>
      </c>
    </row>
    <row r="34" spans="14:14" x14ac:dyDescent="0.25">
      <c r="N34" s="8" t="s">
        <v>16</v>
      </c>
    </row>
    <row r="35" spans="14:14" x14ac:dyDescent="0.25">
      <c r="N35" s="8" t="s">
        <v>16</v>
      </c>
    </row>
    <row r="36" spans="14:14" x14ac:dyDescent="0.25">
      <c r="N36" s="8" t="s">
        <v>16</v>
      </c>
    </row>
    <row r="37" spans="14:14" x14ac:dyDescent="0.25">
      <c r="N37" s="8" t="s">
        <v>16</v>
      </c>
    </row>
    <row r="38" spans="14:14" x14ac:dyDescent="0.25">
      <c r="N38" s="8" t="s">
        <v>16</v>
      </c>
    </row>
    <row r="39" spans="14:14" x14ac:dyDescent="0.25">
      <c r="N39" s="8" t="s">
        <v>16</v>
      </c>
    </row>
    <row r="40" spans="14:14" x14ac:dyDescent="0.25">
      <c r="N40" s="8" t="s">
        <v>16</v>
      </c>
    </row>
    <row r="41" spans="14:14" x14ac:dyDescent="0.25">
      <c r="N41" s="8" t="s">
        <v>16</v>
      </c>
    </row>
    <row r="42" spans="14:14" x14ac:dyDescent="0.25">
      <c r="N42" s="8" t="s">
        <v>16</v>
      </c>
    </row>
    <row r="43" spans="14:14" x14ac:dyDescent="0.25">
      <c r="N43" s="8" t="s">
        <v>16</v>
      </c>
    </row>
    <row r="44" spans="14:14" x14ac:dyDescent="0.25">
      <c r="N44" s="8" t="s">
        <v>16</v>
      </c>
    </row>
    <row r="45" spans="14:14" x14ac:dyDescent="0.25">
      <c r="N45" s="8" t="s">
        <v>16</v>
      </c>
    </row>
    <row r="46" spans="14:14" x14ac:dyDescent="0.25">
      <c r="N46" s="8" t="s">
        <v>16</v>
      </c>
    </row>
    <row r="47" spans="14:14" x14ac:dyDescent="0.25">
      <c r="N47" s="8" t="s">
        <v>16</v>
      </c>
    </row>
    <row r="48" spans="14:14" x14ac:dyDescent="0.25">
      <c r="N48" s="8" t="s">
        <v>16</v>
      </c>
    </row>
    <row r="49" spans="14:14" x14ac:dyDescent="0.25">
      <c r="N49" s="8" t="s">
        <v>16</v>
      </c>
    </row>
    <row r="50" spans="14:14" x14ac:dyDescent="0.25">
      <c r="N50" s="8" t="s">
        <v>16</v>
      </c>
    </row>
    <row r="51" spans="14:14" x14ac:dyDescent="0.25">
      <c r="N51" s="8" t="s">
        <v>16</v>
      </c>
    </row>
    <row r="52" spans="14:14" x14ac:dyDescent="0.25">
      <c r="N52" s="8" t="s">
        <v>16</v>
      </c>
    </row>
    <row r="53" spans="14:14" x14ac:dyDescent="0.25">
      <c r="N53" s="8" t="s">
        <v>16</v>
      </c>
    </row>
    <row r="54" spans="14:14" x14ac:dyDescent="0.25">
      <c r="N54" s="8" t="s">
        <v>16</v>
      </c>
    </row>
    <row r="55" spans="14:14" x14ac:dyDescent="0.25">
      <c r="N55" s="8" t="s">
        <v>16</v>
      </c>
    </row>
    <row r="56" spans="14:14" x14ac:dyDescent="0.25">
      <c r="N56" s="8" t="s">
        <v>16</v>
      </c>
    </row>
    <row r="57" spans="14:14" x14ac:dyDescent="0.25">
      <c r="N57" s="8" t="s">
        <v>16</v>
      </c>
    </row>
    <row r="58" spans="14:14" x14ac:dyDescent="0.25">
      <c r="N58" s="8" t="s">
        <v>16</v>
      </c>
    </row>
    <row r="59" spans="14:14" x14ac:dyDescent="0.25">
      <c r="N59" s="8" t="s">
        <v>16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.28515625" style="6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9" width="9.140625" style="6"/>
    <col min="10" max="12" width="9.140625" style="6" customWidth="1"/>
    <col min="13" max="13" width="7.7109375" style="6" customWidth="1"/>
    <col min="14" max="17" width="9.140625" style="6" customWidth="1"/>
    <col min="18" max="18" width="10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1.7109375" style="6" customWidth="1"/>
    <col min="28" max="16384" width="9.140625" style="6"/>
  </cols>
  <sheetData>
    <row r="1" spans="1:27" x14ac:dyDescent="0.25">
      <c r="A1" s="5" t="s">
        <v>13</v>
      </c>
      <c r="C1" t="s">
        <v>14</v>
      </c>
      <c r="D1" s="7"/>
      <c r="E1" s="7"/>
      <c r="L1" s="149" t="s">
        <v>15</v>
      </c>
      <c r="M1" s="149"/>
      <c r="N1" s="8" t="s">
        <v>16</v>
      </c>
      <c r="AA1" s="10"/>
    </row>
    <row r="2" spans="1:27" x14ac:dyDescent="0.25">
      <c r="A2" s="5" t="s">
        <v>17</v>
      </c>
      <c r="C2" s="6" t="s">
        <v>18</v>
      </c>
      <c r="N2" s="8" t="s">
        <v>16</v>
      </c>
      <c r="AA2" s="10"/>
    </row>
    <row r="3" spans="1:27" x14ac:dyDescent="0.25">
      <c r="A3" s="5" t="s">
        <v>19</v>
      </c>
      <c r="C3" s="6" t="s">
        <v>8</v>
      </c>
      <c r="N3" s="8" t="s">
        <v>16</v>
      </c>
      <c r="O3" s="9" t="s">
        <v>20</v>
      </c>
      <c r="P3" s="6" t="s">
        <v>129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16</v>
      </c>
      <c r="AA4" s="10"/>
    </row>
    <row r="5" spans="1:27" x14ac:dyDescent="0.25">
      <c r="A5" s="14" t="s">
        <v>22</v>
      </c>
      <c r="C5" s="10" t="s">
        <v>130</v>
      </c>
      <c r="D5" s="10"/>
      <c r="E5" s="10"/>
      <c r="F5" s="10"/>
      <c r="G5" s="10"/>
      <c r="H5" s="10"/>
      <c r="I5" s="10"/>
      <c r="J5" s="10"/>
      <c r="K5" s="10"/>
      <c r="L5" s="10"/>
      <c r="M5" s="13"/>
      <c r="N5" s="8" t="s">
        <v>16</v>
      </c>
      <c r="O5" s="10"/>
      <c r="P5" s="108" t="s">
        <v>131</v>
      </c>
      <c r="Q5" s="11" t="s">
        <v>68</v>
      </c>
      <c r="R5" s="10" t="s">
        <v>132</v>
      </c>
      <c r="S5" s="10"/>
      <c r="T5" s="10"/>
      <c r="U5" s="51" t="s">
        <v>75</v>
      </c>
      <c r="V5" s="10" t="s">
        <v>133</v>
      </c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  <c r="N6" s="8" t="s">
        <v>16</v>
      </c>
      <c r="O6" s="10"/>
      <c r="P6" s="10"/>
      <c r="Q6" s="11" t="s">
        <v>68</v>
      </c>
      <c r="R6" s="109">
        <f>G7</f>
        <v>12700</v>
      </c>
      <c r="S6" s="10"/>
      <c r="T6" s="10"/>
      <c r="U6" s="51" t="s">
        <v>75</v>
      </c>
      <c r="V6" s="110">
        <f>G8</f>
        <v>0.72</v>
      </c>
      <c r="W6" s="10"/>
      <c r="X6" s="10"/>
      <c r="Y6" s="10"/>
      <c r="Z6" s="10"/>
      <c r="AA6" s="10"/>
    </row>
    <row r="7" spans="1:27" x14ac:dyDescent="0.25">
      <c r="A7" s="5" t="s">
        <v>31</v>
      </c>
      <c r="C7" s="17" t="s">
        <v>134</v>
      </c>
      <c r="D7" s="21"/>
      <c r="E7" s="21"/>
      <c r="F7" s="18"/>
      <c r="G7" s="24">
        <v>12700</v>
      </c>
      <c r="H7" s="10"/>
      <c r="I7" s="113"/>
      <c r="J7" s="10"/>
      <c r="K7" s="10"/>
      <c r="L7" s="10"/>
      <c r="M7" s="13"/>
      <c r="N7" s="8" t="s">
        <v>16</v>
      </c>
      <c r="O7" s="10"/>
      <c r="P7" s="10"/>
      <c r="Q7" s="11" t="s">
        <v>68</v>
      </c>
      <c r="R7" s="114">
        <f>R6/V6</f>
        <v>17638.888888888891</v>
      </c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4"/>
      <c r="B8" s="13"/>
      <c r="C8" s="32" t="s">
        <v>135</v>
      </c>
      <c r="D8" s="29"/>
      <c r="E8" s="29"/>
      <c r="F8" s="26"/>
      <c r="G8" s="111">
        <v>0.72</v>
      </c>
      <c r="H8" s="10"/>
      <c r="I8" s="10"/>
      <c r="J8" s="10"/>
      <c r="K8" s="10"/>
      <c r="L8" s="10"/>
      <c r="M8" s="13"/>
      <c r="N8" s="8" t="s">
        <v>16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3"/>
      <c r="B9" s="13"/>
      <c r="C9" s="32" t="s">
        <v>136</v>
      </c>
      <c r="D9" s="29"/>
      <c r="E9" s="29"/>
      <c r="F9" s="26"/>
      <c r="G9" s="33" t="s">
        <v>37</v>
      </c>
      <c r="H9" s="10"/>
      <c r="I9" s="10"/>
      <c r="J9" s="10"/>
      <c r="K9" s="10"/>
      <c r="L9" s="10"/>
      <c r="M9" s="13"/>
      <c r="N9" s="8" t="s">
        <v>16</v>
      </c>
      <c r="O9" s="75" t="s">
        <v>72</v>
      </c>
      <c r="P9" s="10" t="s">
        <v>137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5"/>
      <c r="B10" s="13"/>
      <c r="C10" s="32" t="s">
        <v>138</v>
      </c>
      <c r="D10" s="29"/>
      <c r="E10" s="29"/>
      <c r="F10" s="26"/>
      <c r="G10" s="95">
        <v>889</v>
      </c>
      <c r="H10" s="10"/>
      <c r="I10" s="10"/>
      <c r="J10" s="10"/>
      <c r="K10" s="10"/>
      <c r="L10" s="10"/>
      <c r="M10" s="13"/>
      <c r="N10" s="8" t="s">
        <v>16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/>
      <c r="B11" s="13"/>
      <c r="C11" s="36" t="s">
        <v>139</v>
      </c>
      <c r="D11" s="37"/>
      <c r="E11" s="37"/>
      <c r="F11" s="38"/>
      <c r="G11" s="39" t="s">
        <v>37</v>
      </c>
      <c r="H11" s="10"/>
      <c r="I11" s="10"/>
      <c r="J11" s="10"/>
      <c r="K11" s="10"/>
      <c r="L11" s="10"/>
      <c r="M11" s="13"/>
      <c r="N11" s="8" t="s">
        <v>16</v>
      </c>
      <c r="O11" s="10"/>
      <c r="P11" s="108" t="s">
        <v>140</v>
      </c>
      <c r="Q11" s="11" t="s">
        <v>68</v>
      </c>
      <c r="R11" s="10" t="s">
        <v>131</v>
      </c>
      <c r="S11" s="10"/>
      <c r="T11" s="51" t="s">
        <v>75</v>
      </c>
      <c r="U11" s="10" t="s">
        <v>141</v>
      </c>
      <c r="V11" s="10"/>
      <c r="W11" s="10"/>
      <c r="X11" s="10"/>
      <c r="Y11" s="10"/>
      <c r="Z11" s="10"/>
      <c r="AA11" s="10"/>
    </row>
    <row r="12" spans="1:27" x14ac:dyDescent="0.25">
      <c r="A12" s="14"/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3"/>
      <c r="N12" s="8" t="s">
        <v>16</v>
      </c>
      <c r="O12" s="10"/>
      <c r="P12" s="10"/>
      <c r="Q12" s="11" t="s">
        <v>68</v>
      </c>
      <c r="R12" s="114">
        <f>R7</f>
        <v>17638.888888888891</v>
      </c>
      <c r="S12" s="10"/>
      <c r="T12" s="51" t="s">
        <v>75</v>
      </c>
      <c r="U12" s="109">
        <f>G10</f>
        <v>889</v>
      </c>
      <c r="V12" s="10"/>
      <c r="W12" s="10"/>
      <c r="X12" s="10"/>
      <c r="Y12" s="10"/>
      <c r="Z12" s="10"/>
      <c r="AA12" s="10"/>
    </row>
    <row r="13" spans="1:27" x14ac:dyDescent="0.25">
      <c r="A13" s="13"/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3"/>
      <c r="N13" s="8" t="s">
        <v>16</v>
      </c>
      <c r="O13" s="10"/>
      <c r="P13" s="10"/>
      <c r="Q13" s="11" t="s">
        <v>68</v>
      </c>
      <c r="R13" s="112">
        <f>R12/U12</f>
        <v>19.841269841269842</v>
      </c>
      <c r="S13" s="71" t="s">
        <v>88</v>
      </c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3"/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3"/>
      <c r="N14" s="8" t="s">
        <v>16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3"/>
      <c r="N15" s="8" t="s">
        <v>16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N16" s="8" t="s">
        <v>16</v>
      </c>
    </row>
    <row r="17" spans="14:14" x14ac:dyDescent="0.25">
      <c r="N17" s="8" t="s">
        <v>16</v>
      </c>
    </row>
    <row r="18" spans="14:14" x14ac:dyDescent="0.25">
      <c r="N18" s="8" t="s">
        <v>16</v>
      </c>
    </row>
    <row r="19" spans="14:14" x14ac:dyDescent="0.25">
      <c r="N19" s="8" t="s">
        <v>16</v>
      </c>
    </row>
    <row r="20" spans="14:14" x14ac:dyDescent="0.25">
      <c r="N20" s="8" t="s">
        <v>16</v>
      </c>
    </row>
    <row r="21" spans="14:14" x14ac:dyDescent="0.25">
      <c r="N21" s="8" t="s">
        <v>16</v>
      </c>
    </row>
    <row r="22" spans="14:14" x14ac:dyDescent="0.25">
      <c r="N22" s="8" t="s">
        <v>16</v>
      </c>
    </row>
    <row r="23" spans="14:14" x14ac:dyDescent="0.25">
      <c r="N23" s="8" t="s">
        <v>16</v>
      </c>
    </row>
    <row r="24" spans="14:14" x14ac:dyDescent="0.25">
      <c r="N24" s="8" t="s">
        <v>16</v>
      </c>
    </row>
    <row r="25" spans="14:14" x14ac:dyDescent="0.25">
      <c r="N25" s="8" t="s">
        <v>16</v>
      </c>
    </row>
    <row r="26" spans="14:14" x14ac:dyDescent="0.25">
      <c r="N26" s="8" t="s">
        <v>16</v>
      </c>
    </row>
    <row r="27" spans="14:14" x14ac:dyDescent="0.25">
      <c r="N27" s="8" t="s">
        <v>16</v>
      </c>
    </row>
    <row r="28" spans="14:14" x14ac:dyDescent="0.25">
      <c r="N28" s="8" t="s">
        <v>16</v>
      </c>
    </row>
    <row r="29" spans="14:14" x14ac:dyDescent="0.25">
      <c r="N29" s="8" t="s">
        <v>16</v>
      </c>
    </row>
    <row r="30" spans="14:14" x14ac:dyDescent="0.25">
      <c r="N30" s="8" t="s">
        <v>16</v>
      </c>
    </row>
    <row r="31" spans="14:14" x14ac:dyDescent="0.25">
      <c r="N31" s="8" t="s">
        <v>16</v>
      </c>
    </row>
    <row r="32" spans="14:14" x14ac:dyDescent="0.25">
      <c r="N32" s="8" t="s">
        <v>16</v>
      </c>
    </row>
    <row r="33" spans="14:14" x14ac:dyDescent="0.25">
      <c r="N33" s="8" t="s">
        <v>16</v>
      </c>
    </row>
    <row r="34" spans="14:14" x14ac:dyDescent="0.25">
      <c r="N34" s="8" t="s">
        <v>16</v>
      </c>
    </row>
    <row r="35" spans="14:14" x14ac:dyDescent="0.25">
      <c r="N35" s="8" t="s">
        <v>16</v>
      </c>
    </row>
    <row r="36" spans="14:14" x14ac:dyDescent="0.25">
      <c r="N36" s="8" t="s">
        <v>16</v>
      </c>
    </row>
    <row r="37" spans="14:14" x14ac:dyDescent="0.25">
      <c r="N37" s="8" t="s">
        <v>16</v>
      </c>
    </row>
    <row r="38" spans="14:14" x14ac:dyDescent="0.25">
      <c r="N38" s="8" t="s">
        <v>16</v>
      </c>
    </row>
    <row r="39" spans="14:14" x14ac:dyDescent="0.25">
      <c r="N39" s="8" t="s">
        <v>16</v>
      </c>
    </row>
    <row r="40" spans="14:14" x14ac:dyDescent="0.25">
      <c r="N40" s="8" t="s">
        <v>16</v>
      </c>
    </row>
    <row r="41" spans="14:14" x14ac:dyDescent="0.25">
      <c r="N41" s="8" t="s">
        <v>16</v>
      </c>
    </row>
    <row r="42" spans="14:14" x14ac:dyDescent="0.25">
      <c r="N42" s="8" t="s">
        <v>16</v>
      </c>
    </row>
    <row r="43" spans="14:14" x14ac:dyDescent="0.25">
      <c r="N43" s="8" t="s">
        <v>16</v>
      </c>
    </row>
    <row r="44" spans="14:14" x14ac:dyDescent="0.25">
      <c r="N44" s="8" t="s">
        <v>16</v>
      </c>
    </row>
    <row r="45" spans="14:14" x14ac:dyDescent="0.25">
      <c r="N45" s="8" t="s">
        <v>16</v>
      </c>
    </row>
    <row r="46" spans="14:14" x14ac:dyDescent="0.25">
      <c r="N46" s="8" t="s">
        <v>16</v>
      </c>
    </row>
    <row r="47" spans="14:14" x14ac:dyDescent="0.25">
      <c r="N47" s="8" t="s">
        <v>16</v>
      </c>
    </row>
    <row r="48" spans="14:14" x14ac:dyDescent="0.25">
      <c r="N48" s="8" t="s">
        <v>16</v>
      </c>
    </row>
    <row r="49" spans="14:14" x14ac:dyDescent="0.25">
      <c r="N49" s="8" t="s">
        <v>16</v>
      </c>
    </row>
    <row r="50" spans="14:14" x14ac:dyDescent="0.25">
      <c r="N50" s="8" t="s">
        <v>16</v>
      </c>
    </row>
    <row r="51" spans="14:14" x14ac:dyDescent="0.25">
      <c r="N51" s="8" t="s">
        <v>16</v>
      </c>
    </row>
    <row r="52" spans="14:14" x14ac:dyDescent="0.25">
      <c r="N52" s="8" t="s">
        <v>16</v>
      </c>
    </row>
    <row r="53" spans="14:14" x14ac:dyDescent="0.25">
      <c r="N53" s="8" t="s">
        <v>16</v>
      </c>
    </row>
    <row r="54" spans="14:14" x14ac:dyDescent="0.25">
      <c r="N54" s="8" t="s">
        <v>16</v>
      </c>
    </row>
    <row r="55" spans="14:14" x14ac:dyDescent="0.25">
      <c r="N55" s="8" t="s">
        <v>16</v>
      </c>
    </row>
    <row r="56" spans="14:14" x14ac:dyDescent="0.25">
      <c r="N56" s="8" t="s">
        <v>16</v>
      </c>
    </row>
    <row r="57" spans="14:14" x14ac:dyDescent="0.25">
      <c r="N57" s="8" t="s">
        <v>16</v>
      </c>
    </row>
    <row r="58" spans="14:14" x14ac:dyDescent="0.25">
      <c r="N58" s="8" t="s">
        <v>16</v>
      </c>
    </row>
    <row r="59" spans="14:14" x14ac:dyDescent="0.25">
      <c r="N59" s="8" t="s">
        <v>16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.28515625" style="6" customWidth="1"/>
    <col min="2" max="2" width="4.7109375" style="6" customWidth="1"/>
    <col min="3" max="8" width="9.140625" style="6" customWidth="1"/>
    <col min="9" max="9" width="9.7109375" style="6" customWidth="1"/>
    <col min="10" max="12" width="9.140625" style="6" customWidth="1"/>
    <col min="13" max="13" width="8.7109375" style="6" customWidth="1"/>
    <col min="14" max="17" width="9.140625" style="6" customWidth="1"/>
    <col min="18" max="18" width="10.28515625" style="6" customWidth="1"/>
    <col min="19" max="19" width="9.140625" style="6" customWidth="1"/>
    <col min="20" max="20" width="9.7109375" style="6" customWidth="1"/>
    <col min="21" max="23" width="9.140625" style="6" customWidth="1"/>
    <col min="24" max="24" width="9.7109375" style="6" customWidth="1"/>
    <col min="25" max="25" width="9.140625" style="6" customWidth="1"/>
    <col min="26" max="26" width="9.140625" style="6"/>
    <col min="27" max="27" width="1.7109375" style="6" customWidth="1"/>
    <col min="28" max="16384" width="9.140625" style="6"/>
  </cols>
  <sheetData>
    <row r="1" spans="1:27" x14ac:dyDescent="0.25">
      <c r="A1" s="5" t="s">
        <v>13</v>
      </c>
      <c r="C1" t="s">
        <v>14</v>
      </c>
      <c r="D1" s="7"/>
      <c r="E1" s="7"/>
      <c r="L1" s="149" t="s">
        <v>15</v>
      </c>
      <c r="M1" s="149"/>
      <c r="N1" s="8" t="s">
        <v>16</v>
      </c>
      <c r="AA1" s="10"/>
    </row>
    <row r="2" spans="1:27" x14ac:dyDescent="0.25">
      <c r="A2" s="5" t="s">
        <v>17</v>
      </c>
      <c r="C2" s="6" t="s">
        <v>89</v>
      </c>
      <c r="N2" s="8" t="s">
        <v>16</v>
      </c>
      <c r="AA2" s="10"/>
    </row>
    <row r="3" spans="1:27" x14ac:dyDescent="0.25">
      <c r="A3" s="5" t="s">
        <v>19</v>
      </c>
      <c r="C3" s="6" t="s">
        <v>10</v>
      </c>
      <c r="N3" s="8" t="s">
        <v>16</v>
      </c>
      <c r="O3" s="9" t="s">
        <v>20</v>
      </c>
      <c r="P3" s="6" t="s">
        <v>142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16</v>
      </c>
      <c r="AA4" s="10"/>
    </row>
    <row r="5" spans="1:27" x14ac:dyDescent="0.25">
      <c r="A5" s="14" t="s">
        <v>22</v>
      </c>
      <c r="C5" s="10" t="s">
        <v>143</v>
      </c>
      <c r="D5" s="10"/>
      <c r="E5" s="10"/>
      <c r="F5" s="10"/>
      <c r="G5" s="10"/>
      <c r="H5" s="10"/>
      <c r="I5" s="10"/>
      <c r="J5" s="10"/>
      <c r="K5" s="10"/>
      <c r="L5" s="10"/>
      <c r="M5" s="13"/>
      <c r="N5" s="8" t="s">
        <v>16</v>
      </c>
      <c r="O5" s="10"/>
      <c r="P5" s="108" t="s">
        <v>144</v>
      </c>
      <c r="Q5" s="11" t="s">
        <v>68</v>
      </c>
      <c r="R5" s="10" t="str">
        <f>"(1.0 - " &amp; I8 &amp; ")"</f>
        <v>(1.0 - 0.8)</v>
      </c>
      <c r="S5" s="11" t="s">
        <v>85</v>
      </c>
      <c r="T5" s="10">
        <f>I10</f>
        <v>909000</v>
      </c>
      <c r="U5" s="11"/>
      <c r="V5" s="10"/>
      <c r="W5" s="11" t="s">
        <v>68</v>
      </c>
      <c r="X5" s="10">
        <f>(1-I8)*T5</f>
        <v>181799.99999999997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  <c r="N6" s="8" t="s">
        <v>16</v>
      </c>
      <c r="O6" s="10"/>
      <c r="P6" s="108" t="s">
        <v>145</v>
      </c>
      <c r="Q6" s="11" t="s">
        <v>68</v>
      </c>
      <c r="R6" s="115">
        <f>I9</f>
        <v>0.15</v>
      </c>
      <c r="S6" s="11" t="s">
        <v>85</v>
      </c>
      <c r="T6" s="10">
        <f>I10</f>
        <v>909000</v>
      </c>
      <c r="U6" s="11"/>
      <c r="V6" s="10"/>
      <c r="W6" s="11" t="s">
        <v>68</v>
      </c>
      <c r="X6" s="10">
        <f>R6*T6</f>
        <v>136350</v>
      </c>
      <c r="Y6" s="10"/>
      <c r="Z6" s="10"/>
      <c r="AA6" s="10"/>
    </row>
    <row r="7" spans="1:27" x14ac:dyDescent="0.25">
      <c r="A7" s="5" t="s">
        <v>31</v>
      </c>
      <c r="C7" s="17" t="s">
        <v>146</v>
      </c>
      <c r="D7" s="21"/>
      <c r="E7" s="21"/>
      <c r="F7" s="21"/>
      <c r="G7" s="21"/>
      <c r="H7" s="18"/>
      <c r="I7" s="24">
        <v>100000</v>
      </c>
      <c r="J7" s="10"/>
      <c r="K7" s="10"/>
      <c r="L7" s="10"/>
      <c r="M7" s="13"/>
      <c r="N7" s="8" t="s">
        <v>16</v>
      </c>
      <c r="O7" s="10"/>
      <c r="P7" s="108" t="s">
        <v>147</v>
      </c>
      <c r="Q7" s="11" t="s">
        <v>68</v>
      </c>
      <c r="R7" s="115">
        <f>I8</f>
        <v>0.8</v>
      </c>
      <c r="S7" s="11" t="s">
        <v>85</v>
      </c>
      <c r="T7" s="10">
        <f>T5</f>
        <v>909000</v>
      </c>
      <c r="U7" s="11" t="s">
        <v>85</v>
      </c>
      <c r="V7" s="115">
        <f>I14</f>
        <v>0.05</v>
      </c>
      <c r="W7" s="11" t="s">
        <v>68</v>
      </c>
      <c r="X7" s="10">
        <f>R7*T7*V7</f>
        <v>36360</v>
      </c>
      <c r="Y7" s="10"/>
      <c r="Z7" s="10"/>
      <c r="AA7" s="10"/>
    </row>
    <row r="8" spans="1:27" x14ac:dyDescent="0.25">
      <c r="A8" s="14"/>
      <c r="B8" s="13"/>
      <c r="C8" s="32" t="s">
        <v>148</v>
      </c>
      <c r="D8" s="29"/>
      <c r="E8" s="29"/>
      <c r="F8" s="29"/>
      <c r="G8" s="29"/>
      <c r="H8" s="26"/>
      <c r="I8" s="111">
        <v>0.8</v>
      </c>
      <c r="J8" s="10"/>
      <c r="K8" s="10"/>
      <c r="L8" s="10"/>
      <c r="M8" s="13"/>
      <c r="N8" s="8" t="s">
        <v>16</v>
      </c>
      <c r="O8" s="10"/>
      <c r="P8" s="108" t="s">
        <v>149</v>
      </c>
      <c r="Q8" s="11" t="s">
        <v>68</v>
      </c>
      <c r="R8" s="115">
        <f>R7</f>
        <v>0.8</v>
      </c>
      <c r="S8" s="11" t="s">
        <v>85</v>
      </c>
      <c r="T8" s="10">
        <f>T5</f>
        <v>909000</v>
      </c>
      <c r="U8" s="11" t="s">
        <v>85</v>
      </c>
      <c r="V8" s="115">
        <f>I15</f>
        <v>0.03</v>
      </c>
      <c r="W8" s="11" t="s">
        <v>68</v>
      </c>
      <c r="X8" s="10">
        <f>R8*T8*V8</f>
        <v>21816</v>
      </c>
      <c r="Y8" s="10"/>
      <c r="Z8" s="10"/>
      <c r="AA8" s="10"/>
    </row>
    <row r="9" spans="1:27" x14ac:dyDescent="0.25">
      <c r="A9" s="13"/>
      <c r="B9" s="13"/>
      <c r="C9" s="32" t="s">
        <v>150</v>
      </c>
      <c r="D9" s="29"/>
      <c r="E9" s="29"/>
      <c r="F9" s="29"/>
      <c r="G9" s="29"/>
      <c r="H9" s="26"/>
      <c r="I9" s="111">
        <v>0.15</v>
      </c>
      <c r="J9" s="10"/>
      <c r="K9" s="10"/>
      <c r="L9" s="10"/>
      <c r="M9" s="13"/>
      <c r="N9" s="8" t="s">
        <v>16</v>
      </c>
      <c r="O9" s="10"/>
      <c r="P9" s="108" t="s">
        <v>151</v>
      </c>
      <c r="Q9" s="11" t="s">
        <v>68</v>
      </c>
      <c r="R9" s="10" t="str">
        <f>R5</f>
        <v>(1.0 - 0.8)</v>
      </c>
      <c r="S9" s="11" t="s">
        <v>85</v>
      </c>
      <c r="T9" s="10">
        <f>T5</f>
        <v>909000</v>
      </c>
      <c r="U9" s="11" t="s">
        <v>85</v>
      </c>
      <c r="V9" s="115">
        <f>I16</f>
        <v>0.1</v>
      </c>
      <c r="W9" s="11" t="s">
        <v>68</v>
      </c>
      <c r="X9" s="10">
        <f>(1-I8)*T9*V9</f>
        <v>18179.999999999996</v>
      </c>
      <c r="Y9" s="10"/>
      <c r="Z9" s="10"/>
      <c r="AA9" s="10"/>
    </row>
    <row r="10" spans="1:27" x14ac:dyDescent="0.25">
      <c r="A10" s="5"/>
      <c r="B10" s="13"/>
      <c r="C10" s="41" t="s">
        <v>152</v>
      </c>
      <c r="D10" s="46"/>
      <c r="E10" s="46"/>
      <c r="F10" s="46"/>
      <c r="G10" s="46"/>
      <c r="H10" s="42"/>
      <c r="I10" s="98">
        <v>909000</v>
      </c>
      <c r="J10" s="10"/>
      <c r="K10" s="10"/>
      <c r="L10" s="121"/>
      <c r="M10" s="13"/>
      <c r="N10" s="8" t="s">
        <v>16</v>
      </c>
      <c r="O10" s="10"/>
      <c r="P10" s="108" t="s">
        <v>153</v>
      </c>
      <c r="Q10" s="11" t="s">
        <v>68</v>
      </c>
      <c r="R10" s="10"/>
      <c r="S10" s="10"/>
      <c r="T10" s="10"/>
      <c r="U10" s="10"/>
      <c r="V10" s="10"/>
      <c r="W10" s="11" t="s">
        <v>68</v>
      </c>
      <c r="X10" s="10">
        <f>I11</f>
        <v>36000</v>
      </c>
      <c r="Y10" s="10"/>
      <c r="Z10" s="10"/>
      <c r="AA10" s="10"/>
    </row>
    <row r="11" spans="1:27" x14ac:dyDescent="0.25">
      <c r="A11" s="13"/>
      <c r="B11" s="13"/>
      <c r="C11" s="32" t="s">
        <v>154</v>
      </c>
      <c r="D11" s="29"/>
      <c r="E11" s="29"/>
      <c r="F11" s="29"/>
      <c r="G11" s="29"/>
      <c r="H11" s="26"/>
      <c r="I11" s="95">
        <v>36000</v>
      </c>
      <c r="J11" s="10" t="s">
        <v>155</v>
      </c>
      <c r="K11" s="10"/>
      <c r="L11" s="121"/>
      <c r="M11" s="13"/>
      <c r="N11" s="8" t="s">
        <v>16</v>
      </c>
      <c r="O11" s="10"/>
      <c r="P11" s="10"/>
      <c r="Q11" s="10"/>
      <c r="R11" s="10"/>
      <c r="S11" s="10"/>
      <c r="T11" s="10"/>
      <c r="U11" s="10"/>
      <c r="V11" s="10"/>
      <c r="W11" s="10"/>
      <c r="X11" s="116">
        <f>SUM(X5:X10)</f>
        <v>430506</v>
      </c>
      <c r="Y11" s="10" t="s">
        <v>156</v>
      </c>
      <c r="Z11" s="10"/>
      <c r="AA11" s="10"/>
    </row>
    <row r="12" spans="1:27" x14ac:dyDescent="0.25">
      <c r="A12" s="14"/>
      <c r="B12" s="13"/>
      <c r="C12" s="32" t="s">
        <v>157</v>
      </c>
      <c r="D12" s="29"/>
      <c r="E12" s="29"/>
      <c r="F12" s="29"/>
      <c r="G12" s="29"/>
      <c r="H12" s="26"/>
      <c r="I12" s="111">
        <v>0.12</v>
      </c>
      <c r="J12" s="10" t="s">
        <v>158</v>
      </c>
      <c r="K12" s="10"/>
      <c r="L12" s="10"/>
      <c r="M12" s="13"/>
      <c r="N12" s="8" t="s">
        <v>16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3"/>
      <c r="B13" s="13"/>
      <c r="C13" s="41" t="s">
        <v>159</v>
      </c>
      <c r="D13" s="46"/>
      <c r="E13" s="46"/>
      <c r="F13" s="46"/>
      <c r="G13" s="46"/>
      <c r="H13" s="42"/>
      <c r="I13" s="117">
        <v>0.04</v>
      </c>
      <c r="J13" s="10" t="s">
        <v>160</v>
      </c>
      <c r="K13" s="10"/>
      <c r="L13" s="10"/>
      <c r="M13" s="13"/>
      <c r="N13" s="8" t="s">
        <v>16</v>
      </c>
      <c r="O13" s="75" t="s">
        <v>72</v>
      </c>
      <c r="P13" s="10" t="s">
        <v>161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3"/>
      <c r="B14" s="13"/>
      <c r="C14" s="32" t="s">
        <v>162</v>
      </c>
      <c r="D14" s="29"/>
      <c r="E14" s="29"/>
      <c r="F14" s="29"/>
      <c r="G14" s="29"/>
      <c r="H14" s="26"/>
      <c r="I14" s="111">
        <v>0.05</v>
      </c>
      <c r="J14" s="10"/>
      <c r="K14" s="10"/>
      <c r="L14" s="10"/>
      <c r="M14" s="13"/>
      <c r="N14" s="8" t="s">
        <v>16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32" t="s">
        <v>163</v>
      </c>
      <c r="D15" s="29"/>
      <c r="E15" s="29"/>
      <c r="F15" s="29"/>
      <c r="G15" s="29"/>
      <c r="H15" s="26"/>
      <c r="I15" s="111">
        <v>0.03</v>
      </c>
      <c r="J15" s="10"/>
      <c r="K15" s="10"/>
      <c r="L15" s="10"/>
      <c r="M15" s="13"/>
      <c r="N15" s="8" t="s">
        <v>16</v>
      </c>
      <c r="O15" s="10"/>
      <c r="P15" s="10" t="s">
        <v>164</v>
      </c>
      <c r="Q15" s="11" t="s">
        <v>68</v>
      </c>
      <c r="R15" s="10" t="s">
        <v>165</v>
      </c>
      <c r="S15" s="51" t="s">
        <v>75</v>
      </c>
      <c r="T15" s="11" t="s">
        <v>166</v>
      </c>
      <c r="U15" s="10"/>
      <c r="V15" s="10"/>
      <c r="W15" s="10"/>
      <c r="X15" s="10"/>
      <c r="Y15" s="10"/>
      <c r="Z15" s="10"/>
    </row>
    <row r="16" spans="1:27" x14ac:dyDescent="0.25">
      <c r="C16" s="41" t="s">
        <v>167</v>
      </c>
      <c r="D16" s="46"/>
      <c r="E16" s="46"/>
      <c r="F16" s="46"/>
      <c r="G16" s="46"/>
      <c r="H16" s="42"/>
      <c r="I16" s="117">
        <v>0.1</v>
      </c>
      <c r="J16" s="10"/>
      <c r="K16" s="10"/>
      <c r="L16" s="10"/>
      <c r="M16" s="13"/>
      <c r="N16" s="8" t="s">
        <v>16</v>
      </c>
      <c r="O16" s="10"/>
      <c r="P16" s="10"/>
      <c r="Q16" s="11" t="s">
        <v>68</v>
      </c>
      <c r="R16" s="10">
        <f>X11</f>
        <v>430506</v>
      </c>
      <c r="S16" s="51" t="s">
        <v>75</v>
      </c>
      <c r="T16" s="118">
        <f>(1-I12-I13)</f>
        <v>0.84</v>
      </c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3"/>
      <c r="N17" s="8" t="s">
        <v>16</v>
      </c>
      <c r="O17" s="10"/>
      <c r="P17" s="10"/>
      <c r="Q17" s="11" t="s">
        <v>68</v>
      </c>
      <c r="R17" s="119">
        <f>R16/T16</f>
        <v>512507.1428571429</v>
      </c>
      <c r="S17" s="71" t="s">
        <v>122</v>
      </c>
      <c r="T17" s="10"/>
      <c r="U17" s="10"/>
      <c r="V17" s="10"/>
      <c r="W17" s="10"/>
      <c r="X17" s="10"/>
      <c r="Y17" s="10"/>
      <c r="Z17" s="10"/>
    </row>
    <row r="18" spans="3:26" x14ac:dyDescent="0.25">
      <c r="C18" s="120" t="s">
        <v>168</v>
      </c>
      <c r="D18" s="10"/>
      <c r="E18" s="10"/>
      <c r="F18" s="10"/>
      <c r="G18" s="10"/>
      <c r="H18" s="10"/>
      <c r="I18" s="10"/>
      <c r="J18" s="10"/>
      <c r="K18" s="10"/>
      <c r="L18" s="10"/>
      <c r="M18" s="13"/>
      <c r="N18" s="8" t="s">
        <v>16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 t="s">
        <v>169</v>
      </c>
      <c r="D19" s="10"/>
      <c r="E19" s="10"/>
      <c r="F19" s="10"/>
      <c r="G19" s="10"/>
      <c r="H19" s="10"/>
      <c r="I19" s="10"/>
      <c r="J19" s="10"/>
      <c r="K19" s="10"/>
      <c r="L19" s="10"/>
      <c r="M19" s="13"/>
      <c r="N19" s="8" t="s">
        <v>16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 t="s">
        <v>170</v>
      </c>
      <c r="D20" s="10"/>
      <c r="E20" s="10"/>
      <c r="F20" s="10"/>
      <c r="G20" s="10"/>
      <c r="H20" s="10"/>
      <c r="I20" s="10"/>
      <c r="J20" s="10"/>
      <c r="K20" s="10"/>
      <c r="L20" s="10"/>
      <c r="M20" s="13"/>
      <c r="N20" s="8" t="s">
        <v>16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 t="s">
        <v>171</v>
      </c>
      <c r="D21" s="10"/>
      <c r="E21" s="10"/>
      <c r="F21" s="10"/>
      <c r="G21" s="10"/>
      <c r="H21" s="10"/>
      <c r="I21" s="10"/>
      <c r="J21" s="10"/>
      <c r="K21" s="10"/>
      <c r="L21" s="10"/>
      <c r="M21" s="13"/>
      <c r="N21" s="8" t="s">
        <v>16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N22" s="8" t="s">
        <v>16</v>
      </c>
    </row>
    <row r="23" spans="3:26" x14ac:dyDescent="0.25">
      <c r="N23" s="8" t="s">
        <v>16</v>
      </c>
    </row>
    <row r="24" spans="3:26" x14ac:dyDescent="0.25">
      <c r="N24" s="8" t="s">
        <v>16</v>
      </c>
    </row>
    <row r="25" spans="3:26" x14ac:dyDescent="0.25">
      <c r="N25" s="8" t="s">
        <v>16</v>
      </c>
    </row>
    <row r="26" spans="3:26" x14ac:dyDescent="0.25">
      <c r="N26" s="8" t="s">
        <v>16</v>
      </c>
    </row>
    <row r="27" spans="3:26" x14ac:dyDescent="0.25">
      <c r="N27" s="8" t="s">
        <v>16</v>
      </c>
    </row>
    <row r="28" spans="3:26" x14ac:dyDescent="0.25">
      <c r="N28" s="8" t="s">
        <v>16</v>
      </c>
    </row>
    <row r="29" spans="3:26" x14ac:dyDescent="0.25">
      <c r="N29" s="8" t="s">
        <v>16</v>
      </c>
    </row>
    <row r="30" spans="3:26" x14ac:dyDescent="0.25">
      <c r="N30" s="8" t="s">
        <v>16</v>
      </c>
    </row>
    <row r="31" spans="3:26" x14ac:dyDescent="0.25">
      <c r="N31" s="8" t="s">
        <v>16</v>
      </c>
    </row>
    <row r="32" spans="3:26" x14ac:dyDescent="0.25">
      <c r="N32" s="8" t="s">
        <v>16</v>
      </c>
    </row>
    <row r="33" spans="14:14" x14ac:dyDescent="0.25">
      <c r="N33" s="8" t="s">
        <v>16</v>
      </c>
    </row>
    <row r="34" spans="14:14" x14ac:dyDescent="0.25">
      <c r="N34" s="8" t="s">
        <v>16</v>
      </c>
    </row>
    <row r="35" spans="14:14" x14ac:dyDescent="0.25">
      <c r="N35" s="8" t="s">
        <v>16</v>
      </c>
    </row>
    <row r="36" spans="14:14" x14ac:dyDescent="0.25">
      <c r="N36" s="8" t="s">
        <v>16</v>
      </c>
    </row>
    <row r="37" spans="14:14" x14ac:dyDescent="0.25">
      <c r="N37" s="8" t="s">
        <v>16</v>
      </c>
    </row>
    <row r="38" spans="14:14" x14ac:dyDescent="0.25">
      <c r="N38" s="8" t="s">
        <v>16</v>
      </c>
    </row>
    <row r="39" spans="14:14" x14ac:dyDescent="0.25">
      <c r="N39" s="8" t="s">
        <v>16</v>
      </c>
    </row>
    <row r="40" spans="14:14" x14ac:dyDescent="0.25">
      <c r="N40" s="8" t="s">
        <v>16</v>
      </c>
    </row>
    <row r="41" spans="14:14" x14ac:dyDescent="0.25">
      <c r="N41" s="8" t="s">
        <v>16</v>
      </c>
    </row>
    <row r="42" spans="14:14" x14ac:dyDescent="0.25">
      <c r="N42" s="8" t="s">
        <v>16</v>
      </c>
    </row>
    <row r="43" spans="14:14" x14ac:dyDescent="0.25">
      <c r="N43" s="8" t="s">
        <v>16</v>
      </c>
    </row>
    <row r="44" spans="14:14" x14ac:dyDescent="0.25">
      <c r="N44" s="8" t="s">
        <v>16</v>
      </c>
    </row>
    <row r="45" spans="14:14" x14ac:dyDescent="0.25">
      <c r="N45" s="8" t="s">
        <v>16</v>
      </c>
    </row>
    <row r="46" spans="14:14" x14ac:dyDescent="0.25">
      <c r="N46" s="8" t="s">
        <v>16</v>
      </c>
    </row>
    <row r="47" spans="14:14" x14ac:dyDescent="0.25">
      <c r="N47" s="8" t="s">
        <v>16</v>
      </c>
    </row>
    <row r="48" spans="14:14" x14ac:dyDescent="0.25">
      <c r="N48" s="8" t="s">
        <v>16</v>
      </c>
    </row>
    <row r="49" spans="14:14" x14ac:dyDescent="0.25">
      <c r="N49" s="8" t="s">
        <v>16</v>
      </c>
    </row>
    <row r="50" spans="14:14" x14ac:dyDescent="0.25">
      <c r="N50" s="8" t="s">
        <v>16</v>
      </c>
    </row>
    <row r="51" spans="14:14" x14ac:dyDescent="0.25">
      <c r="N51" s="8" t="s">
        <v>16</v>
      </c>
    </row>
    <row r="52" spans="14:14" x14ac:dyDescent="0.25">
      <c r="N52" s="8" t="s">
        <v>16</v>
      </c>
    </row>
    <row r="53" spans="14:14" x14ac:dyDescent="0.25">
      <c r="N53" s="8" t="s">
        <v>16</v>
      </c>
    </row>
    <row r="54" spans="14:14" x14ac:dyDescent="0.25">
      <c r="N54" s="8" t="s">
        <v>16</v>
      </c>
    </row>
    <row r="55" spans="14:14" x14ac:dyDescent="0.25">
      <c r="N55" s="8" t="s">
        <v>16</v>
      </c>
    </row>
    <row r="56" spans="14:14" x14ac:dyDescent="0.25">
      <c r="N56" s="8" t="s">
        <v>16</v>
      </c>
    </row>
    <row r="57" spans="14:14" x14ac:dyDescent="0.25">
      <c r="N57" s="8" t="s">
        <v>16</v>
      </c>
    </row>
    <row r="58" spans="14:14" x14ac:dyDescent="0.25">
      <c r="N58" s="8" t="s">
        <v>16</v>
      </c>
    </row>
    <row r="59" spans="14:14" x14ac:dyDescent="0.25">
      <c r="N59" s="8" t="s">
        <v>16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.2851562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26" width="8.28515625" style="6" customWidth="1"/>
    <col min="27" max="27" width="9.7109375" style="6" customWidth="1"/>
    <col min="28" max="16384" width="9.140625" style="6"/>
  </cols>
  <sheetData>
    <row r="1" spans="1:27" x14ac:dyDescent="0.25">
      <c r="A1" s="5" t="s">
        <v>13</v>
      </c>
      <c r="C1" t="s">
        <v>14</v>
      </c>
      <c r="D1" s="7"/>
      <c r="E1" s="7"/>
      <c r="L1" s="149" t="s">
        <v>15</v>
      </c>
      <c r="M1" s="149"/>
      <c r="N1" s="8" t="s">
        <v>16</v>
      </c>
    </row>
    <row r="2" spans="1:27" x14ac:dyDescent="0.25">
      <c r="A2" s="5" t="s">
        <v>17</v>
      </c>
      <c r="C2" s="6" t="s">
        <v>18</v>
      </c>
      <c r="N2" s="8" t="s">
        <v>16</v>
      </c>
    </row>
    <row r="3" spans="1:27" x14ac:dyDescent="0.25">
      <c r="A3" s="5" t="s">
        <v>19</v>
      </c>
      <c r="C3" s="6" t="s">
        <v>12</v>
      </c>
      <c r="N3" s="8" t="s">
        <v>16</v>
      </c>
      <c r="O3" s="9" t="s">
        <v>90</v>
      </c>
      <c r="P3" s="122" t="s">
        <v>172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16</v>
      </c>
    </row>
    <row r="5" spans="1:27" x14ac:dyDescent="0.25">
      <c r="A5" s="14" t="s">
        <v>22</v>
      </c>
      <c r="C5" s="10" t="s">
        <v>173</v>
      </c>
      <c r="D5" s="10"/>
      <c r="E5" s="10"/>
      <c r="F5" s="10"/>
      <c r="G5" s="10"/>
      <c r="H5" s="10"/>
      <c r="I5" s="10"/>
      <c r="J5" s="10"/>
      <c r="K5" s="10"/>
      <c r="L5" s="10"/>
      <c r="M5" s="13"/>
      <c r="N5" s="8" t="s">
        <v>16</v>
      </c>
      <c r="O5" s="10"/>
      <c r="P5" s="11" t="s">
        <v>174</v>
      </c>
      <c r="Q5" s="11" t="s">
        <v>68</v>
      </c>
      <c r="R5" s="10" t="s">
        <v>175</v>
      </c>
      <c r="S5" s="10"/>
      <c r="T5" s="11" t="s">
        <v>85</v>
      </c>
      <c r="U5" s="10" t="s">
        <v>176</v>
      </c>
      <c r="V5" s="10"/>
      <c r="W5" s="11" t="s">
        <v>85</v>
      </c>
      <c r="X5" s="10" t="s">
        <v>177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  <c r="N6" s="8" t="s">
        <v>16</v>
      </c>
      <c r="O6" s="10"/>
      <c r="P6" s="10"/>
      <c r="Q6" s="11" t="s">
        <v>68</v>
      </c>
      <c r="R6" s="10" t="s">
        <v>112</v>
      </c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A7" s="5" t="s">
        <v>31</v>
      </c>
      <c r="C7" s="123" t="s">
        <v>178</v>
      </c>
      <c r="D7" s="37"/>
      <c r="E7" s="37"/>
      <c r="F7" s="38"/>
      <c r="G7" s="10"/>
      <c r="H7" s="10"/>
      <c r="I7" s="10"/>
      <c r="J7" s="10"/>
      <c r="K7" s="10"/>
      <c r="L7" s="10"/>
      <c r="M7" s="13"/>
      <c r="N7" s="8" t="s">
        <v>16</v>
      </c>
      <c r="O7" s="10"/>
      <c r="P7" s="10"/>
      <c r="Q7" s="11" t="s">
        <v>68</v>
      </c>
      <c r="R7" s="10">
        <f>I21</f>
        <v>480000</v>
      </c>
      <c r="S7" s="34" t="s">
        <v>179</v>
      </c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4"/>
      <c r="B8" s="13"/>
      <c r="C8" s="17" t="s">
        <v>180</v>
      </c>
      <c r="D8" s="21"/>
      <c r="E8" s="124"/>
      <c r="F8" s="125">
        <v>6</v>
      </c>
      <c r="G8" s="71" t="s">
        <v>181</v>
      </c>
      <c r="H8" s="10"/>
      <c r="I8" s="10"/>
      <c r="J8" s="10"/>
      <c r="K8" s="13"/>
      <c r="L8" s="13"/>
      <c r="M8" s="13"/>
      <c r="N8" s="8" t="s">
        <v>16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3"/>
      <c r="B9" s="13"/>
      <c r="C9" s="41" t="s">
        <v>182</v>
      </c>
      <c r="D9" s="46"/>
      <c r="E9" s="70"/>
      <c r="F9" s="126" t="s">
        <v>183</v>
      </c>
      <c r="G9" s="10"/>
      <c r="H9" s="10"/>
      <c r="I9" s="10"/>
      <c r="J9" s="10"/>
      <c r="K9" s="13"/>
      <c r="L9" s="13"/>
      <c r="M9" s="13"/>
      <c r="N9" s="8" t="s">
        <v>16</v>
      </c>
      <c r="O9" s="9" t="s">
        <v>106</v>
      </c>
      <c r="P9" s="10" t="s">
        <v>184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3"/>
      <c r="B10" s="13"/>
      <c r="C10" s="10"/>
      <c r="D10" s="10"/>
      <c r="E10" s="10"/>
      <c r="F10" s="10"/>
      <c r="G10" s="10"/>
      <c r="H10" s="10"/>
      <c r="I10" s="10"/>
      <c r="J10" s="10"/>
      <c r="K10" s="13"/>
      <c r="L10" s="13"/>
      <c r="M10" s="13"/>
      <c r="N10" s="8" t="s">
        <v>16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/>
      <c r="B11" s="13"/>
      <c r="C11" s="127" t="s">
        <v>185</v>
      </c>
      <c r="D11" s="128"/>
      <c r="E11" s="129"/>
      <c r="F11" s="130">
        <v>100000</v>
      </c>
      <c r="L11" s="13"/>
      <c r="M11" s="13"/>
      <c r="N11" s="8" t="s">
        <v>16</v>
      </c>
      <c r="O11" s="10"/>
      <c r="P11" s="11" t="s">
        <v>186</v>
      </c>
      <c r="Q11" s="11" t="s">
        <v>68</v>
      </c>
      <c r="R11" s="11" t="s">
        <v>82</v>
      </c>
      <c r="S11" s="11" t="s">
        <v>187</v>
      </c>
      <c r="T11" s="11" t="s">
        <v>83</v>
      </c>
      <c r="U11" s="11" t="s">
        <v>188</v>
      </c>
      <c r="V11" s="11" t="s">
        <v>84</v>
      </c>
      <c r="W11" s="11" t="s">
        <v>85</v>
      </c>
      <c r="X11" s="11" t="s">
        <v>189</v>
      </c>
      <c r="Y11" s="11" t="s">
        <v>85</v>
      </c>
      <c r="Z11" s="102" t="s">
        <v>190</v>
      </c>
      <c r="AA11" s="10"/>
    </row>
    <row r="12" spans="1:27" x14ac:dyDescent="0.25">
      <c r="A12" s="14"/>
      <c r="B12" s="13"/>
      <c r="L12" s="13"/>
      <c r="M12" s="13"/>
      <c r="N12" s="8" t="s">
        <v>16</v>
      </c>
      <c r="O12" s="131"/>
      <c r="P12" s="10"/>
      <c r="Q12" s="11" t="s">
        <v>68</v>
      </c>
      <c r="R12" s="11" t="s">
        <v>82</v>
      </c>
      <c r="S12" s="102">
        <f>I22</f>
        <v>0.43</v>
      </c>
      <c r="T12" s="11" t="s">
        <v>83</v>
      </c>
      <c r="U12" s="102">
        <f>I23</f>
        <v>0.06</v>
      </c>
      <c r="V12" s="11" t="s">
        <v>84</v>
      </c>
      <c r="W12" s="11" t="s">
        <v>85</v>
      </c>
      <c r="X12" s="115">
        <f>I19</f>
        <v>0.7</v>
      </c>
      <c r="Y12" s="11" t="s">
        <v>85</v>
      </c>
      <c r="Z12" s="102">
        <f>I16</f>
        <v>1.1499999999999999</v>
      </c>
      <c r="AA12" s="10"/>
    </row>
    <row r="13" spans="1:27" x14ac:dyDescent="0.25">
      <c r="A13" s="13"/>
      <c r="B13" s="13"/>
      <c r="C13" s="123" t="s">
        <v>191</v>
      </c>
      <c r="D13" s="37"/>
      <c r="E13" s="37"/>
      <c r="F13" s="37"/>
      <c r="G13" s="37"/>
      <c r="H13" s="38"/>
      <c r="I13" s="132"/>
      <c r="J13" s="60" t="s">
        <v>192</v>
      </c>
      <c r="K13" s="133"/>
      <c r="L13" s="13"/>
      <c r="M13" s="13"/>
      <c r="N13" s="8" t="s">
        <v>16</v>
      </c>
      <c r="O13" s="10"/>
      <c r="P13" s="11"/>
      <c r="Q13" s="11" t="s">
        <v>68</v>
      </c>
      <c r="R13" s="144">
        <f>(S12-U12)*X12*Z12</f>
        <v>0.29785</v>
      </c>
      <c r="S13" s="11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3"/>
      <c r="B14" s="13"/>
      <c r="C14" s="17" t="s">
        <v>193</v>
      </c>
      <c r="D14" s="21"/>
      <c r="E14" s="21"/>
      <c r="F14" s="21"/>
      <c r="G14" s="21"/>
      <c r="H14" s="18"/>
      <c r="I14" s="135">
        <v>0.7</v>
      </c>
      <c r="J14" s="10" t="s">
        <v>194</v>
      </c>
      <c r="K14" s="13"/>
      <c r="L14" s="13"/>
      <c r="M14" s="13"/>
      <c r="N14" s="8" t="s">
        <v>16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32" t="s">
        <v>195</v>
      </c>
      <c r="D15" s="29"/>
      <c r="E15" s="29"/>
      <c r="F15" s="29"/>
      <c r="G15" s="29"/>
      <c r="H15" s="26"/>
      <c r="I15" s="111">
        <v>1.3</v>
      </c>
      <c r="J15" s="10" t="s">
        <v>196</v>
      </c>
      <c r="K15" s="13"/>
      <c r="L15" s="10"/>
      <c r="M15" s="13"/>
      <c r="N15" s="8" t="s">
        <v>16</v>
      </c>
      <c r="O15" s="9" t="s">
        <v>197</v>
      </c>
      <c r="P15" s="10" t="s">
        <v>198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41" t="s">
        <v>199</v>
      </c>
      <c r="D16" s="46"/>
      <c r="E16" s="46"/>
      <c r="F16" s="46"/>
      <c r="G16" s="46"/>
      <c r="H16" s="42"/>
      <c r="I16" s="104">
        <v>1.1499999999999999</v>
      </c>
      <c r="J16" s="41" t="s">
        <v>200</v>
      </c>
      <c r="K16" s="133"/>
      <c r="L16" s="10"/>
      <c r="M16" s="13"/>
      <c r="N16" s="8" t="s">
        <v>16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32" t="s">
        <v>201</v>
      </c>
      <c r="D17" s="29"/>
      <c r="E17" s="29"/>
      <c r="F17" s="29"/>
      <c r="G17" s="29"/>
      <c r="H17" s="26"/>
      <c r="I17" s="95">
        <v>50000</v>
      </c>
      <c r="J17" s="41" t="s">
        <v>202</v>
      </c>
      <c r="K17" s="46"/>
      <c r="L17" s="10"/>
      <c r="M17" s="13"/>
      <c r="N17" s="8" t="s">
        <v>16</v>
      </c>
      <c r="O17" s="10"/>
      <c r="P17" s="11" t="s">
        <v>203</v>
      </c>
      <c r="Q17" s="11" t="s">
        <v>68</v>
      </c>
      <c r="R17" s="11" t="s">
        <v>82</v>
      </c>
      <c r="S17" s="11" t="s">
        <v>204</v>
      </c>
      <c r="T17" s="11" t="s">
        <v>83</v>
      </c>
      <c r="U17" s="10" t="s">
        <v>205</v>
      </c>
      <c r="V17" s="10"/>
      <c r="W17" s="11" t="s">
        <v>70</v>
      </c>
      <c r="X17" s="11" t="s">
        <v>186</v>
      </c>
      <c r="Y17" s="11" t="s">
        <v>84</v>
      </c>
      <c r="Z17" s="11" t="s">
        <v>85</v>
      </c>
      <c r="AA17" s="11" t="s">
        <v>174</v>
      </c>
    </row>
    <row r="18" spans="3:27" x14ac:dyDescent="0.25">
      <c r="C18" s="17" t="s">
        <v>206</v>
      </c>
      <c r="D18" s="21"/>
      <c r="E18" s="21"/>
      <c r="F18" s="21"/>
      <c r="G18" s="21"/>
      <c r="H18" s="18"/>
      <c r="I18" s="135">
        <v>0.22</v>
      </c>
      <c r="J18" s="10" t="s">
        <v>207</v>
      </c>
      <c r="K18" s="10"/>
      <c r="L18" s="10"/>
      <c r="M18" s="13"/>
      <c r="N18" s="8" t="s">
        <v>16</v>
      </c>
      <c r="O18" s="10"/>
      <c r="P18" s="10"/>
      <c r="Q18" s="11" t="s">
        <v>68</v>
      </c>
      <c r="R18" s="11" t="s">
        <v>82</v>
      </c>
      <c r="S18" s="115">
        <f>I18</f>
        <v>0.22</v>
      </c>
      <c r="T18" s="11" t="s">
        <v>83</v>
      </c>
      <c r="U18" s="134">
        <f>I19*(I16-1)</f>
        <v>0.10499999999999993</v>
      </c>
      <c r="V18" s="11"/>
      <c r="W18" s="11" t="s">
        <v>70</v>
      </c>
      <c r="X18" s="144">
        <f>R13</f>
        <v>0.29785</v>
      </c>
      <c r="Y18" s="11" t="s">
        <v>84</v>
      </c>
      <c r="Z18" s="11" t="s">
        <v>85</v>
      </c>
      <c r="AA18" s="11">
        <f>R7</f>
        <v>480000</v>
      </c>
    </row>
    <row r="19" spans="3:27" x14ac:dyDescent="0.25">
      <c r="C19" s="32" t="s">
        <v>208</v>
      </c>
      <c r="D19" s="29"/>
      <c r="E19" s="29"/>
      <c r="F19" s="29"/>
      <c r="G19" s="29"/>
      <c r="H19" s="26"/>
      <c r="I19" s="111">
        <v>0.7</v>
      </c>
      <c r="J19" s="10" t="s">
        <v>209</v>
      </c>
      <c r="K19" s="10"/>
      <c r="L19" s="10"/>
      <c r="M19" s="13"/>
      <c r="N19" s="8" t="s">
        <v>16</v>
      </c>
      <c r="O19" s="10"/>
      <c r="P19" s="10"/>
      <c r="Q19" s="11" t="s">
        <v>68</v>
      </c>
      <c r="R19" s="62">
        <f>(S18-U18+X18)*AA18</f>
        <v>198168.00000000003</v>
      </c>
      <c r="S19" s="10"/>
      <c r="T19" s="10"/>
      <c r="U19" s="10"/>
      <c r="V19" s="10"/>
      <c r="W19" s="10"/>
      <c r="X19" s="10"/>
      <c r="Y19" s="10"/>
      <c r="Z19" s="10"/>
      <c r="AA19" s="10"/>
    </row>
    <row r="20" spans="3:27" x14ac:dyDescent="0.25">
      <c r="C20" s="41" t="s">
        <v>210</v>
      </c>
      <c r="D20" s="46"/>
      <c r="E20" s="46"/>
      <c r="F20" s="46"/>
      <c r="G20" s="46"/>
      <c r="H20" s="42"/>
      <c r="I20" s="104">
        <v>1.03</v>
      </c>
      <c r="J20" s="41" t="s">
        <v>211</v>
      </c>
      <c r="K20" s="46"/>
      <c r="L20" s="10"/>
      <c r="M20" s="13"/>
      <c r="N20" s="8" t="s">
        <v>16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32" t="s">
        <v>212</v>
      </c>
      <c r="D21" s="29"/>
      <c r="E21" s="29"/>
      <c r="F21" s="29"/>
      <c r="G21" s="29"/>
      <c r="H21" s="26"/>
      <c r="I21" s="95">
        <v>480000</v>
      </c>
      <c r="J21" s="41" t="s">
        <v>174</v>
      </c>
      <c r="K21" s="46"/>
      <c r="L21" s="10"/>
      <c r="M21" s="13"/>
      <c r="N21" s="8" t="s">
        <v>16</v>
      </c>
      <c r="O21" s="69" t="s">
        <v>72</v>
      </c>
      <c r="P21" s="137" t="s">
        <v>213</v>
      </c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</row>
    <row r="22" spans="3:27" x14ac:dyDescent="0.25">
      <c r="C22" s="17" t="s">
        <v>214</v>
      </c>
      <c r="D22" s="21"/>
      <c r="E22" s="21"/>
      <c r="F22" s="21"/>
      <c r="G22" s="21"/>
      <c r="H22" s="18"/>
      <c r="I22" s="138">
        <v>0.43</v>
      </c>
      <c r="J22" s="10" t="s">
        <v>215</v>
      </c>
      <c r="K22" s="10"/>
      <c r="L22" s="10"/>
      <c r="M22" s="13"/>
      <c r="N22" s="8" t="s">
        <v>16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3:27" x14ac:dyDescent="0.25">
      <c r="C23" s="41" t="s">
        <v>216</v>
      </c>
      <c r="D23" s="46"/>
      <c r="E23" s="46"/>
      <c r="F23" s="46"/>
      <c r="G23" s="46"/>
      <c r="H23" s="42"/>
      <c r="I23" s="104">
        <v>0.06</v>
      </c>
      <c r="J23" s="41" t="s">
        <v>217</v>
      </c>
      <c r="K23" s="46"/>
      <c r="L23" s="10"/>
      <c r="M23" s="13"/>
      <c r="N23" s="8" t="s">
        <v>16</v>
      </c>
      <c r="O23" s="10"/>
      <c r="P23" s="108" t="s">
        <v>218</v>
      </c>
      <c r="Q23" s="11" t="s">
        <v>68</v>
      </c>
      <c r="R23" s="10" t="s">
        <v>219</v>
      </c>
      <c r="S23" s="10"/>
      <c r="T23" s="10"/>
      <c r="U23" s="10"/>
      <c r="V23" s="11" t="s">
        <v>85</v>
      </c>
      <c r="W23" s="11" t="s">
        <v>190</v>
      </c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3"/>
      <c r="N24" s="8" t="s">
        <v>16</v>
      </c>
      <c r="O24" s="10"/>
      <c r="P24" s="10"/>
      <c r="Q24" s="11" t="s">
        <v>68</v>
      </c>
      <c r="R24" s="108">
        <f>F11</f>
        <v>100000</v>
      </c>
      <c r="S24" s="10"/>
      <c r="T24" s="10"/>
      <c r="U24" s="10"/>
      <c r="V24" s="11" t="s">
        <v>85</v>
      </c>
      <c r="W24" s="102">
        <f>I16</f>
        <v>1.1499999999999999</v>
      </c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3"/>
      <c r="N25" s="8" t="s">
        <v>16</v>
      </c>
      <c r="O25" s="10"/>
      <c r="P25" s="10"/>
      <c r="Q25" s="11" t="s">
        <v>68</v>
      </c>
      <c r="R25" s="139">
        <f>R24*W24</f>
        <v>114999.99999999999</v>
      </c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3"/>
      <c r="N26" s="8" t="s">
        <v>16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3"/>
      <c r="N27" s="8" t="s">
        <v>16</v>
      </c>
      <c r="O27" s="75" t="s">
        <v>78</v>
      </c>
      <c r="P27" s="119" t="s">
        <v>220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3"/>
      <c r="N28" s="8" t="s">
        <v>16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3"/>
      <c r="N29" s="8" t="s">
        <v>16</v>
      </c>
      <c r="O29" s="10"/>
      <c r="P29" s="108" t="s">
        <v>221</v>
      </c>
      <c r="Q29" s="11" t="s">
        <v>68</v>
      </c>
      <c r="R29" s="11" t="s">
        <v>82</v>
      </c>
      <c r="S29" s="11" t="s">
        <v>203</v>
      </c>
      <c r="T29" s="11" t="s">
        <v>70</v>
      </c>
      <c r="U29" s="10" t="s">
        <v>218</v>
      </c>
      <c r="V29" s="10"/>
      <c r="W29" s="11" t="s">
        <v>84</v>
      </c>
      <c r="X29" s="11" t="s">
        <v>85</v>
      </c>
      <c r="Y29" s="10" t="s">
        <v>222</v>
      </c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3"/>
      <c r="N30" s="8" t="s">
        <v>16</v>
      </c>
      <c r="O30" s="10"/>
      <c r="P30" s="10"/>
      <c r="Q30" s="11" t="s">
        <v>68</v>
      </c>
      <c r="R30" s="11" t="s">
        <v>82</v>
      </c>
      <c r="S30" s="140">
        <f>R19</f>
        <v>198168.00000000003</v>
      </c>
      <c r="T30" s="11" t="s">
        <v>70</v>
      </c>
      <c r="U30" s="137">
        <f>R25</f>
        <v>114999.99999999999</v>
      </c>
      <c r="V30" s="10"/>
      <c r="W30" s="11" t="s">
        <v>84</v>
      </c>
      <c r="X30" s="11" t="s">
        <v>85</v>
      </c>
      <c r="Y30" s="136">
        <f>I20</f>
        <v>1.03</v>
      </c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3"/>
      <c r="N31" s="8" t="s">
        <v>16</v>
      </c>
      <c r="O31" s="10"/>
      <c r="P31" s="10"/>
      <c r="Q31" s="11" t="s">
        <v>68</v>
      </c>
      <c r="R31" s="141">
        <f>(S30+U30)*Y30</f>
        <v>322563.04000000004</v>
      </c>
      <c r="S31" s="10"/>
      <c r="T31" s="10"/>
      <c r="U31" s="10"/>
      <c r="V31" s="10"/>
      <c r="W31" s="10"/>
      <c r="X31" s="10"/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  <c r="N32" s="8" t="s">
        <v>16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3"/>
      <c r="N33" s="8" t="s">
        <v>16</v>
      </c>
      <c r="O33" s="10"/>
      <c r="P33" s="10" t="s">
        <v>223</v>
      </c>
      <c r="Q33" s="11" t="s">
        <v>68</v>
      </c>
      <c r="R33" s="10" t="s">
        <v>224</v>
      </c>
      <c r="S33" s="10"/>
      <c r="T33" s="11" t="s">
        <v>85</v>
      </c>
      <c r="U33" s="11" t="s">
        <v>174</v>
      </c>
      <c r="V33" s="11" t="s">
        <v>68</v>
      </c>
      <c r="W33" s="115">
        <f>I14</f>
        <v>0.7</v>
      </c>
      <c r="X33" s="11" t="s">
        <v>85</v>
      </c>
      <c r="Y33" s="11">
        <f>R7</f>
        <v>480000</v>
      </c>
      <c r="Z33" s="11" t="s">
        <v>68</v>
      </c>
      <c r="AA33" s="142">
        <f>W33*Y33</f>
        <v>336000</v>
      </c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3"/>
      <c r="N34" s="8" t="s">
        <v>16</v>
      </c>
      <c r="O34" s="10"/>
      <c r="P34" s="10" t="s">
        <v>225</v>
      </c>
      <c r="Q34" s="11" t="s">
        <v>68</v>
      </c>
      <c r="R34" s="10" t="s">
        <v>226</v>
      </c>
      <c r="S34" s="10"/>
      <c r="T34" s="11" t="s">
        <v>85</v>
      </c>
      <c r="U34" s="11" t="s">
        <v>174</v>
      </c>
      <c r="V34" s="11" t="s">
        <v>68</v>
      </c>
      <c r="W34" s="115">
        <f>I15</f>
        <v>1.3</v>
      </c>
      <c r="X34" s="11" t="s">
        <v>85</v>
      </c>
      <c r="Y34" s="11">
        <f>R7</f>
        <v>480000</v>
      </c>
      <c r="Z34" s="11" t="s">
        <v>68</v>
      </c>
      <c r="AA34" s="142">
        <f>W34*Y34</f>
        <v>624000</v>
      </c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3"/>
      <c r="N35" s="8" t="s">
        <v>16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3"/>
      <c r="N36" s="8" t="s">
        <v>16</v>
      </c>
      <c r="O36" s="10"/>
      <c r="P36" s="10" t="s">
        <v>227</v>
      </c>
      <c r="Q36" s="11" t="s">
        <v>68</v>
      </c>
      <c r="R36" s="10" t="s">
        <v>228</v>
      </c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3"/>
      <c r="N37" s="8" t="s">
        <v>16</v>
      </c>
      <c r="O37" s="10"/>
      <c r="P37" s="10"/>
      <c r="Q37" s="11" t="s">
        <v>68</v>
      </c>
      <c r="R37" s="143">
        <f>MIN(MAX(R31,AA33),AA34)</f>
        <v>336000</v>
      </c>
      <c r="S37" s="71" t="s">
        <v>88</v>
      </c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3"/>
      <c r="N38" s="8" t="s">
        <v>16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8" t="s">
        <v>16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16</v>
      </c>
    </row>
    <row r="41" spans="1:27" x14ac:dyDescent="0.25">
      <c r="N41" s="8" t="s">
        <v>16</v>
      </c>
    </row>
    <row r="42" spans="1:27" x14ac:dyDescent="0.25">
      <c r="N42" s="8" t="s">
        <v>16</v>
      </c>
    </row>
    <row r="43" spans="1:27" x14ac:dyDescent="0.25">
      <c r="N43" s="8" t="s">
        <v>16</v>
      </c>
    </row>
    <row r="44" spans="1:27" x14ac:dyDescent="0.25">
      <c r="N44" s="8" t="s">
        <v>16</v>
      </c>
    </row>
    <row r="45" spans="1:27" x14ac:dyDescent="0.25">
      <c r="N45" s="8" t="s">
        <v>16</v>
      </c>
    </row>
    <row r="46" spans="1:27" x14ac:dyDescent="0.25">
      <c r="N46" s="8" t="s">
        <v>16</v>
      </c>
    </row>
    <row r="47" spans="1:27" x14ac:dyDescent="0.25">
      <c r="N47" s="8" t="s">
        <v>16</v>
      </c>
    </row>
    <row r="48" spans="1:27" x14ac:dyDescent="0.25">
      <c r="N48" s="8" t="s">
        <v>16</v>
      </c>
    </row>
    <row r="49" spans="14:14" x14ac:dyDescent="0.25">
      <c r="N49" s="8" t="s">
        <v>16</v>
      </c>
    </row>
    <row r="50" spans="14:14" x14ac:dyDescent="0.25">
      <c r="N50" s="8" t="s">
        <v>16</v>
      </c>
    </row>
    <row r="51" spans="14:14" x14ac:dyDescent="0.25">
      <c r="N51" s="8" t="s">
        <v>16</v>
      </c>
    </row>
    <row r="52" spans="14:14" x14ac:dyDescent="0.25">
      <c r="N52" s="8" t="s">
        <v>16</v>
      </c>
    </row>
    <row r="53" spans="14:14" x14ac:dyDescent="0.25">
      <c r="N53" s="8" t="s">
        <v>16</v>
      </c>
    </row>
    <row r="54" spans="14:14" x14ac:dyDescent="0.25">
      <c r="N54" s="8" t="s">
        <v>16</v>
      </c>
    </row>
    <row r="55" spans="14:14" x14ac:dyDescent="0.25">
      <c r="N55" s="8" t="s">
        <v>16</v>
      </c>
    </row>
    <row r="56" spans="14:14" x14ac:dyDescent="0.25">
      <c r="N56" s="8" t="s">
        <v>16</v>
      </c>
    </row>
    <row r="57" spans="14:14" x14ac:dyDescent="0.25">
      <c r="N57" s="8" t="s">
        <v>16</v>
      </c>
    </row>
    <row r="58" spans="14:14" x14ac:dyDescent="0.25">
      <c r="N58" s="8" t="s">
        <v>16</v>
      </c>
    </row>
    <row r="59" spans="14:14" x14ac:dyDescent="0.25">
      <c r="N59" s="8" t="s">
        <v>16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W-15-CGL</vt:lpstr>
      <vt:lpstr>W-15-WC</vt:lpstr>
      <vt:lpstr>W-15-C</vt:lpstr>
      <vt:lpstr>W-15-LD</vt:lpstr>
      <vt:lpstr>W-15-RR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2021-02-04T15:37:55Z</dcterms:created>
  <dcterms:modified xsi:type="dcterms:W3CDTF">2021-02-10T19:36:38Z</dcterms:modified>
</cp:coreProperties>
</file>